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H:\長寿いきがい課\20220316介護保険係Hp用\ℛ４訂正版\"/>
    </mc:Choice>
  </mc:AlternateContent>
  <xr:revisionPtr revIDLastSave="0" documentId="8_{4BD7D53D-4B8F-4D7A-8955-46AD6C251A2F}" xr6:coauthVersionLast="36" xr6:coauthVersionMax="36" xr10:uidLastSave="{00000000-0000-0000-0000-000000000000}"/>
  <bookViews>
    <workbookView xWindow="0" yWindow="0" windowWidth="28800" windowHeight="1213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I87" i="18" l="1"/>
  <c r="AI82" i="18"/>
  <c r="AB79" i="18"/>
  <c r="AR74" i="18"/>
  <c r="BA48" i="12"/>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<sst xmlns="http://schemas.openxmlformats.org/spreadsheetml/2006/main" count="6886" uniqueCount="2437">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</sst>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7">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lignment vertical="center"/>
    </xf>
    <xf numFmtId="0" fontId="14" fillId="2" borderId="0" xfId="2" applyFont="1" applyFill="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8"/>
              <a:ext cx="304800" cy="714372"/>
              <a:chOff x="4479758" y="4496308"/>
              <a:chExt cx="301792" cy="78002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7"/>
              <a:chOff x="4549825" y="5456610"/>
              <a:chExt cx="308371" cy="76289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1"/>
              <a:chOff x="5763126" y="8931923"/>
              <a:chExt cx="301792" cy="49477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66"/>
              <a:ext cx="304800" cy="638175"/>
              <a:chOff x="4549825" y="6438931"/>
              <a:chExt cx="308371" cy="779273"/>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7" y="8154122"/>
              <a:ext cx="220582" cy="694609"/>
              <a:chOff x="5767598" y="8168742"/>
              <a:chExt cx="217604" cy="79249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61"/>
              <a:ext cx="200248" cy="744701"/>
              <a:chOff x="4538999" y="8166105"/>
              <a:chExt cx="208607" cy="74973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8"/>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8"/>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8"/>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7"/>
              <a:ext cx="304800" cy="714373"/>
              <a:chOff x="4479758" y="4496294"/>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7"/>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5"/>
              <a:ext cx="304800" cy="698082"/>
              <a:chOff x="4549825" y="5456626"/>
              <a:chExt cx="308371" cy="76285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1"/>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5"/>
              <a:ext cx="304800" cy="371455"/>
              <a:chOff x="5763126" y="8931981"/>
              <a:chExt cx="301792" cy="49475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4" y="8154128"/>
              <a:ext cx="220589" cy="694571"/>
              <a:chOff x="5767481" y="8168832"/>
              <a:chExt cx="217629" cy="7924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5" y="8168832"/>
                <a:ext cx="217065"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81" y="872316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76" y="816602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16" y="816602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76" y="864074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14" y="7305243"/>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4" y="7305243"/>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9" y="7775521"/>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4"/>
              <a:chExt cx="303832" cy="48692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0"/>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8"/>
              <a:chExt cx="301792" cy="49478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3"/>
              <a:chExt cx="308371" cy="779286"/>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3"/>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1"/>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6" y="8168756"/>
              <a:chExt cx="217599"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2" y="8166026"/>
              <a:chExt cx="208649" cy="74978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8"/>
              <a:ext cx="304800" cy="714372"/>
              <a:chOff x="4479758" y="4496308"/>
              <a:chExt cx="301792" cy="78002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7"/>
              <a:chOff x="4549825" y="5456610"/>
              <a:chExt cx="308371" cy="76289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1"/>
              <a:chOff x="5763126" y="8931923"/>
              <a:chExt cx="301792" cy="49477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66"/>
              <a:ext cx="304800" cy="638175"/>
              <a:chOff x="4549825" y="6438931"/>
              <a:chExt cx="308371" cy="779273"/>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67" y="8154122"/>
              <a:ext cx="220582" cy="694609"/>
              <a:chOff x="5767598" y="8168742"/>
              <a:chExt cx="217604" cy="79249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1"/>
              <a:ext cx="200248" cy="744701"/>
              <a:chOff x="4538999" y="8166105"/>
              <a:chExt cx="208607" cy="74973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8"/>
              <a:ext cx="304800" cy="714372"/>
              <a:chOff x="4479758" y="4496308"/>
              <a:chExt cx="301792" cy="78002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7"/>
              <a:chOff x="4549825" y="5456610"/>
              <a:chExt cx="308371" cy="76289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1"/>
              <a:chOff x="5763126" y="8931923"/>
              <a:chExt cx="301792" cy="49477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66"/>
              <a:ext cx="304800" cy="638175"/>
              <a:chOff x="4549825" y="6438931"/>
              <a:chExt cx="308371" cy="779273"/>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67" y="8154122"/>
              <a:ext cx="220582" cy="694609"/>
              <a:chOff x="5767598" y="8168742"/>
              <a:chExt cx="217604" cy="79249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1"/>
              <a:ext cx="200248" cy="744701"/>
              <a:chOff x="4538999" y="8166105"/>
              <a:chExt cx="208607" cy="74973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8"/>
              <a:ext cx="304800" cy="714372"/>
              <a:chOff x="4479758" y="4496308"/>
              <a:chExt cx="301792" cy="78002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7"/>
              <a:chOff x="4549825" y="5456610"/>
              <a:chExt cx="308371" cy="76289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1"/>
              <a:chOff x="5763126" y="8931923"/>
              <a:chExt cx="301792" cy="49477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66"/>
              <a:ext cx="304800" cy="638175"/>
              <a:chOff x="4549825" y="6438931"/>
              <a:chExt cx="308371" cy="779273"/>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67" y="8154122"/>
              <a:ext cx="220582" cy="694609"/>
              <a:chOff x="5767598" y="8168742"/>
              <a:chExt cx="217604" cy="79249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61"/>
              <a:ext cx="200248" cy="744701"/>
              <a:chOff x="4538999" y="8166105"/>
              <a:chExt cx="208607" cy="74973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8"/>
              <a:ext cx="304800" cy="714372"/>
              <a:chOff x="4479758" y="4496308"/>
              <a:chExt cx="301792" cy="78002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7"/>
              <a:chOff x="4549825" y="5456610"/>
              <a:chExt cx="308371" cy="76289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1"/>
              <a:chOff x="5763126" y="8931923"/>
              <a:chExt cx="301792" cy="49477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66"/>
              <a:ext cx="304800" cy="638175"/>
              <a:chOff x="4549825" y="6438931"/>
              <a:chExt cx="308371" cy="779273"/>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67" y="8154122"/>
              <a:ext cx="220582" cy="694609"/>
              <a:chOff x="5767598" y="8168742"/>
              <a:chExt cx="217604" cy="79249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1"/>
              <a:ext cx="200248" cy="744701"/>
              <a:chOff x="4538999" y="8166105"/>
              <a:chExt cx="208607" cy="74973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8"/>
              <a:ext cx="304800" cy="714372"/>
              <a:chOff x="4479758" y="4496308"/>
              <a:chExt cx="301792" cy="78002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7"/>
              <a:chOff x="4549825" y="5456610"/>
              <a:chExt cx="308371" cy="76289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1"/>
              <a:chOff x="5763126" y="8931923"/>
              <a:chExt cx="301792" cy="49477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66"/>
              <a:ext cx="304800" cy="638175"/>
              <a:chOff x="4549825" y="6438931"/>
              <a:chExt cx="308371" cy="779273"/>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67" y="8154122"/>
              <a:ext cx="220582" cy="694609"/>
              <a:chOff x="5767598" y="8168742"/>
              <a:chExt cx="217604" cy="79249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61"/>
              <a:ext cx="200248" cy="744701"/>
              <a:chOff x="4538999" y="8166105"/>
              <a:chExt cx="208607" cy="74973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8"/>
              <a:ext cx="304800" cy="714372"/>
              <a:chOff x="4479758" y="4496308"/>
              <a:chExt cx="301792" cy="78002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7"/>
              <a:chOff x="4549825" y="5456610"/>
              <a:chExt cx="308371" cy="76289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1"/>
              <a:chOff x="5763126" y="8931923"/>
              <a:chExt cx="301792" cy="49477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66"/>
              <a:ext cx="304800" cy="638175"/>
              <a:chOff x="4549825" y="6438931"/>
              <a:chExt cx="308371" cy="779273"/>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67" y="8154122"/>
              <a:ext cx="220582" cy="694609"/>
              <a:chOff x="5767598" y="8168742"/>
              <a:chExt cx="217604" cy="79249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61"/>
              <a:ext cx="200248" cy="744701"/>
              <a:chOff x="4538999" y="8166105"/>
              <a:chExt cx="208607" cy="74973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8"/>
              <a:ext cx="304800" cy="714372"/>
              <a:chOff x="4479758" y="4496308"/>
              <a:chExt cx="301792" cy="78002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7"/>
              <a:chOff x="4549825" y="5456610"/>
              <a:chExt cx="308371" cy="76289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1"/>
              <a:chOff x="5763126" y="8931923"/>
              <a:chExt cx="301792" cy="49477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66"/>
              <a:ext cx="304800" cy="638175"/>
              <a:chOff x="4549825" y="6438931"/>
              <a:chExt cx="308371" cy="779273"/>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1"/>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67" y="8154122"/>
              <a:ext cx="220582" cy="694609"/>
              <a:chOff x="5767598" y="8168742"/>
              <a:chExt cx="217604" cy="79249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9" y="8168742"/>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98" y="872310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61"/>
              <a:ext cx="200248" cy="744701"/>
              <a:chOff x="4538999" y="8166105"/>
              <a:chExt cx="208607" cy="74973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7"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9" t="s">
        <v>29</v>
      </c>
      <c r="AA1" s="539"/>
      <c r="AB1" s="539"/>
      <c r="AC1" s="539"/>
      <c r="AD1" s="540" t="s">
        <v>2266</v>
      </c>
      <c r="AE1" s="540"/>
      <c r="AF1" s="540"/>
      <c r="AG1" s="540"/>
      <c r="AH1" s="540"/>
      <c r="AI1" s="540"/>
      <c r="AJ1" s="540"/>
      <c r="AK1" s="540"/>
      <c r="AL1" s="538" t="s">
        <v>204</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41" t="s">
        <v>30</v>
      </c>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2" t="s">
        <v>23</v>
      </c>
      <c r="C6" s="543"/>
      <c r="D6" s="543"/>
      <c r="E6" s="543"/>
      <c r="F6" s="543"/>
      <c r="G6" s="544"/>
      <c r="H6" s="545" t="s">
        <v>2376</v>
      </c>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6"/>
      <c r="AL6" s="265"/>
    </row>
    <row r="7" spans="1:39" s="266" customFormat="1" ht="25.5" customHeight="1">
      <c r="A7" s="265"/>
      <c r="B7" s="547" t="s">
        <v>22</v>
      </c>
      <c r="C7" s="548"/>
      <c r="D7" s="548"/>
      <c r="E7" s="548"/>
      <c r="F7" s="548"/>
      <c r="G7" s="549"/>
      <c r="H7" s="550" t="s">
        <v>2376</v>
      </c>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1"/>
      <c r="AL7" s="265"/>
    </row>
    <row r="8" spans="1:39" s="266" customFormat="1" ht="12.75" customHeight="1">
      <c r="A8" s="265"/>
      <c r="B8" s="576" t="s">
        <v>2166</v>
      </c>
      <c r="C8" s="577"/>
      <c r="D8" s="577"/>
      <c r="E8" s="577"/>
      <c r="F8" s="577"/>
      <c r="G8" s="578"/>
      <c r="H8" s="267" t="s">
        <v>2377</v>
      </c>
      <c r="I8" s="973">
        <v>100</v>
      </c>
      <c r="J8" s="973"/>
      <c r="K8" s="268" t="s">
        <v>2385</v>
      </c>
      <c r="L8" s="973">
        <v>1234</v>
      </c>
      <c r="M8" s="974"/>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61"/>
      <c r="C9" s="562"/>
      <c r="D9" s="562"/>
      <c r="E9" s="562"/>
      <c r="F9" s="562"/>
      <c r="G9" s="563"/>
      <c r="H9" s="579" t="s">
        <v>2378</v>
      </c>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1"/>
      <c r="AL9" s="265"/>
    </row>
    <row r="10" spans="1:39" s="266" customFormat="1" ht="16.5" customHeight="1">
      <c r="A10" s="265"/>
      <c r="B10" s="561"/>
      <c r="C10" s="562"/>
      <c r="D10" s="562"/>
      <c r="E10" s="562"/>
      <c r="F10" s="562"/>
      <c r="G10" s="563"/>
      <c r="H10" s="582" t="s">
        <v>2379</v>
      </c>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5"/>
      <c r="AL10" s="265"/>
    </row>
    <row r="11" spans="1:39" s="266" customFormat="1" ht="13.5" customHeight="1">
      <c r="A11" s="265"/>
      <c r="B11" s="583" t="s">
        <v>23</v>
      </c>
      <c r="C11" s="584"/>
      <c r="D11" s="584"/>
      <c r="E11" s="584"/>
      <c r="F11" s="584"/>
      <c r="G11" s="585"/>
      <c r="H11" s="545" t="s">
        <v>2380</v>
      </c>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6"/>
      <c r="AL11" s="265"/>
    </row>
    <row r="12" spans="1:39" s="266" customFormat="1" ht="22.5" customHeight="1">
      <c r="A12" s="265"/>
      <c r="B12" s="561" t="s">
        <v>2167</v>
      </c>
      <c r="C12" s="562"/>
      <c r="D12" s="562"/>
      <c r="E12" s="562"/>
      <c r="F12" s="562"/>
      <c r="G12" s="563"/>
      <c r="H12" s="564" t="s">
        <v>2381</v>
      </c>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5"/>
      <c r="AL12" s="265"/>
    </row>
    <row r="13" spans="1:39" s="266" customFormat="1" ht="18.75" customHeight="1">
      <c r="A13" s="265"/>
      <c r="B13" s="566" t="s">
        <v>2168</v>
      </c>
      <c r="C13" s="566"/>
      <c r="D13" s="566"/>
      <c r="E13" s="566"/>
      <c r="F13" s="566"/>
      <c r="G13" s="566"/>
      <c r="H13" s="567" t="s">
        <v>28</v>
      </c>
      <c r="I13" s="566"/>
      <c r="J13" s="566"/>
      <c r="K13" s="566"/>
      <c r="L13" s="568" t="s">
        <v>2382</v>
      </c>
      <c r="M13" s="569"/>
      <c r="N13" s="569"/>
      <c r="O13" s="569"/>
      <c r="P13" s="569"/>
      <c r="Q13" s="569"/>
      <c r="R13" s="569"/>
      <c r="S13" s="569"/>
      <c r="T13" s="569"/>
      <c r="U13" s="570"/>
      <c r="V13" s="571" t="s">
        <v>2383</v>
      </c>
      <c r="W13" s="572"/>
      <c r="X13" s="572"/>
      <c r="Y13" s="567"/>
      <c r="Z13" s="573" t="s">
        <v>2384</v>
      </c>
      <c r="AA13" s="574"/>
      <c r="AB13" s="574"/>
      <c r="AC13" s="574"/>
      <c r="AD13" s="574"/>
      <c r="AE13" s="574"/>
      <c r="AF13" s="574"/>
      <c r="AG13" s="574"/>
      <c r="AH13" s="574"/>
      <c r="AI13" s="574"/>
      <c r="AJ13" s="574"/>
      <c r="AK13" s="57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6" t="s">
        <v>35</v>
      </c>
      <c r="C17" s="587"/>
      <c r="D17" s="587"/>
      <c r="E17" s="587"/>
      <c r="F17" s="587"/>
      <c r="G17" s="587"/>
      <c r="H17" s="587"/>
      <c r="I17" s="587"/>
      <c r="J17" s="587"/>
      <c r="K17" s="587"/>
      <c r="L17" s="587"/>
      <c r="M17" s="587"/>
      <c r="N17" s="587"/>
      <c r="O17" s="587"/>
      <c r="P17" s="587"/>
      <c r="Q17" s="587"/>
      <c r="R17" s="587"/>
      <c r="S17" s="587"/>
      <c r="T17" s="587"/>
      <c r="U17" s="587"/>
      <c r="V17" s="587"/>
      <c r="W17" s="589"/>
      <c r="X17" s="172"/>
      <c r="Y17" s="172"/>
      <c r="Z17" s="172"/>
      <c r="AA17" s="172"/>
      <c r="AB17" s="172"/>
      <c r="AC17" s="172"/>
      <c r="AD17" s="172"/>
      <c r="AE17" s="172"/>
      <c r="AF17" s="172"/>
      <c r="AG17" s="172"/>
      <c r="AH17" s="172"/>
      <c r="AI17" s="172"/>
      <c r="AJ17" s="172"/>
      <c r="AK17" s="172"/>
      <c r="AL17" s="256"/>
    </row>
    <row r="18" spans="1:55" ht="26.25" customHeight="1">
      <c r="A18" s="256"/>
      <c r="B18" s="276" t="s">
        <v>37</v>
      </c>
      <c r="C18" s="978" t="s">
        <v>38</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13860620</v>
      </c>
      <c r="R18" s="980"/>
      <c r="S18" s="980"/>
      <c r="T18" s="980"/>
      <c r="U18" s="980"/>
      <c r="V18" s="981"/>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90" t="s">
        <v>40</v>
      </c>
      <c r="E19" s="590"/>
      <c r="F19" s="590"/>
      <c r="G19" s="590"/>
      <c r="H19" s="590"/>
      <c r="I19" s="590"/>
      <c r="J19" s="590"/>
      <c r="K19" s="590"/>
      <c r="L19" s="590"/>
      <c r="M19" s="590"/>
      <c r="N19" s="590"/>
      <c r="O19" s="590"/>
      <c r="P19" s="591"/>
      <c r="Q19" s="979">
        <f>SUM('別紙様式6-2 事業所個票１:事業所個票10'!BI51)</f>
        <v>5292094</v>
      </c>
      <c r="R19" s="980"/>
      <c r="S19" s="980"/>
      <c r="T19" s="980"/>
      <c r="U19" s="980"/>
      <c r="V19" s="981"/>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90" t="s">
        <v>42</v>
      </c>
      <c r="F20" s="590"/>
      <c r="G20" s="590"/>
      <c r="H20" s="590"/>
      <c r="I20" s="590"/>
      <c r="J20" s="590"/>
      <c r="K20" s="590"/>
      <c r="L20" s="590"/>
      <c r="M20" s="590"/>
      <c r="N20" s="590"/>
      <c r="O20" s="590"/>
      <c r="P20" s="983"/>
      <c r="Q20" s="597">
        <v>2200000</v>
      </c>
      <c r="R20" s="598"/>
      <c r="S20" s="598"/>
      <c r="T20" s="598"/>
      <c r="U20" s="598"/>
      <c r="V20" s="599"/>
      <c r="W20" s="283" t="s">
        <v>36</v>
      </c>
      <c r="X20" s="172" t="s">
        <v>43</v>
      </c>
      <c r="Y20" s="284" t="str">
        <f>IF(Q20&gt;Q19,"×","")</f>
        <v/>
      </c>
      <c r="Z20" s="256"/>
      <c r="AA20" s="256"/>
      <c r="AB20" s="256"/>
      <c r="AC20" s="256"/>
      <c r="AD20" s="256"/>
      <c r="AE20" s="256"/>
      <c r="AF20" s="256"/>
      <c r="AG20" s="256"/>
      <c r="AH20" s="256"/>
      <c r="AI20" s="256"/>
      <c r="AJ20" s="256"/>
      <c r="AK20" s="256"/>
      <c r="AL20" s="256"/>
      <c r="AM20" s="975" t="s">
        <v>2226</v>
      </c>
      <c r="AN20" s="976"/>
      <c r="AO20" s="976"/>
      <c r="AP20" s="976"/>
      <c r="AQ20" s="976"/>
      <c r="AR20" s="976"/>
      <c r="AS20" s="976"/>
      <c r="AT20" s="976"/>
      <c r="AU20" s="976"/>
      <c r="AV20" s="976"/>
      <c r="AW20" s="976"/>
      <c r="AX20" s="976"/>
      <c r="AY20" s="976"/>
      <c r="AZ20" s="976"/>
      <c r="BA20" s="976"/>
      <c r="BB20" s="976"/>
      <c r="BC20" s="977"/>
    </row>
    <row r="21" spans="1:55" ht="28.5" customHeight="1" thickBot="1">
      <c r="A21" s="256"/>
      <c r="B21" s="285" t="s">
        <v>44</v>
      </c>
      <c r="C21" s="590" t="s">
        <v>2227</v>
      </c>
      <c r="D21" s="978"/>
      <c r="E21" s="978"/>
      <c r="F21" s="978"/>
      <c r="G21" s="978"/>
      <c r="H21" s="978"/>
      <c r="I21" s="978"/>
      <c r="J21" s="978"/>
      <c r="K21" s="978"/>
      <c r="L21" s="978"/>
      <c r="M21" s="978"/>
      <c r="N21" s="978"/>
      <c r="O21" s="978"/>
      <c r="P21" s="978"/>
      <c r="Q21" s="979">
        <f>Q18-Q20</f>
        <v>11660620</v>
      </c>
      <c r="R21" s="980"/>
      <c r="S21" s="980"/>
      <c r="T21" s="980"/>
      <c r="U21" s="980"/>
      <c r="V21" s="981"/>
      <c r="W21" s="286" t="s">
        <v>36</v>
      </c>
      <c r="X21" s="172" t="s">
        <v>43</v>
      </c>
      <c r="Y21" s="594" t="str">
        <f>IFERROR(IF(Q22&gt;=Q21,"○","×"),"")</f>
        <v>×</v>
      </c>
      <c r="Z21" s="256"/>
      <c r="AA21" s="256"/>
      <c r="AB21" s="256"/>
      <c r="AC21" s="256"/>
      <c r="AD21" s="256"/>
      <c r="AE21" s="256"/>
      <c r="AF21" s="256"/>
      <c r="AG21" s="256"/>
      <c r="AH21" s="256"/>
      <c r="AI21" s="256"/>
      <c r="AJ21" s="256"/>
      <c r="AK21" s="256"/>
      <c r="AL21" s="256"/>
      <c r="AM21" s="605" t="s">
        <v>2329</v>
      </c>
      <c r="AN21" s="606"/>
      <c r="AO21" s="606"/>
      <c r="AP21" s="606"/>
      <c r="AQ21" s="606"/>
      <c r="AR21" s="606"/>
      <c r="AS21" s="606"/>
      <c r="AT21" s="606"/>
      <c r="AU21" s="606"/>
      <c r="AV21" s="606"/>
      <c r="AW21" s="606"/>
      <c r="AX21" s="606"/>
      <c r="AY21" s="606"/>
      <c r="AZ21" s="606"/>
      <c r="BA21" s="606"/>
      <c r="BB21" s="606"/>
      <c r="BC21" s="607"/>
    </row>
    <row r="22" spans="1:55" ht="30" customHeight="1" thickBot="1">
      <c r="A22" s="256"/>
      <c r="B22" s="285" t="s">
        <v>45</v>
      </c>
      <c r="C22" s="590" t="s">
        <v>46</v>
      </c>
      <c r="D22" s="590"/>
      <c r="E22" s="590"/>
      <c r="F22" s="590"/>
      <c r="G22" s="590"/>
      <c r="H22" s="590"/>
      <c r="I22" s="590"/>
      <c r="J22" s="590"/>
      <c r="K22" s="590"/>
      <c r="L22" s="590"/>
      <c r="M22" s="590"/>
      <c r="N22" s="590"/>
      <c r="O22" s="590"/>
      <c r="P22" s="590"/>
      <c r="Q22" s="597">
        <v>11000000</v>
      </c>
      <c r="R22" s="598"/>
      <c r="S22" s="598"/>
      <c r="T22" s="598"/>
      <c r="U22" s="598"/>
      <c r="V22" s="599"/>
      <c r="W22" s="287" t="s">
        <v>36</v>
      </c>
      <c r="X22" s="172" t="s">
        <v>43</v>
      </c>
      <c r="Y22" s="596"/>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6" t="s">
        <v>47</v>
      </c>
      <c r="C24" s="587"/>
      <c r="D24" s="587"/>
      <c r="E24" s="587"/>
      <c r="F24" s="587"/>
      <c r="G24" s="587"/>
      <c r="H24" s="587"/>
      <c r="I24" s="587"/>
      <c r="J24" s="587"/>
      <c r="K24" s="587"/>
      <c r="L24" s="587"/>
      <c r="M24" s="587"/>
      <c r="N24" s="587"/>
      <c r="O24" s="587"/>
      <c r="P24" s="587"/>
      <c r="Q24" s="588"/>
      <c r="R24" s="588"/>
      <c r="S24" s="588"/>
      <c r="T24" s="588"/>
      <c r="U24" s="588"/>
      <c r="V24" s="588"/>
      <c r="W24" s="58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90" t="s">
        <v>2228</v>
      </c>
      <c r="D25" s="590"/>
      <c r="E25" s="590"/>
      <c r="F25" s="590"/>
      <c r="G25" s="590"/>
      <c r="H25" s="590"/>
      <c r="I25" s="590"/>
      <c r="J25" s="590"/>
      <c r="K25" s="590"/>
      <c r="L25" s="590"/>
      <c r="M25" s="590"/>
      <c r="N25" s="590"/>
      <c r="O25" s="590"/>
      <c r="P25" s="591"/>
      <c r="Q25" s="592">
        <f>Q19-Q20</f>
        <v>3092094</v>
      </c>
      <c r="R25" s="593"/>
      <c r="S25" s="593"/>
      <c r="T25" s="593"/>
      <c r="U25" s="593"/>
      <c r="V25" s="593"/>
      <c r="W25" s="277" t="s">
        <v>36</v>
      </c>
      <c r="X25" s="172" t="s">
        <v>43</v>
      </c>
      <c r="Y25" s="555" t="str">
        <f>IFERROR(IF(Q25&lt;=0,"",IF(Q26&gt;=Q25,"○","△")),"")</f>
        <v>△</v>
      </c>
      <c r="Z25" s="172" t="s">
        <v>43</v>
      </c>
      <c r="AA25" s="594" t="str">
        <f>IFERROR(IF(Y25="△",IF(Q28&gt;=Q25,"○","×"),""),"")</f>
        <v>○</v>
      </c>
      <c r="AB25" s="256"/>
      <c r="AC25" s="256"/>
      <c r="AD25" s="256"/>
      <c r="AE25" s="256"/>
      <c r="AF25" s="256"/>
      <c r="AG25" s="256"/>
      <c r="AH25" s="256"/>
      <c r="AI25" s="256"/>
      <c r="AJ25" s="256"/>
      <c r="AK25" s="256"/>
      <c r="AL25" s="256"/>
    </row>
    <row r="26" spans="1:55" ht="37.5" customHeight="1" thickBot="1">
      <c r="A26" s="256"/>
      <c r="B26" s="285" t="s">
        <v>49</v>
      </c>
      <c r="C26" s="590" t="s">
        <v>2330</v>
      </c>
      <c r="D26" s="590"/>
      <c r="E26" s="590"/>
      <c r="F26" s="590"/>
      <c r="G26" s="590"/>
      <c r="H26" s="590"/>
      <c r="I26" s="590"/>
      <c r="J26" s="590"/>
      <c r="K26" s="590"/>
      <c r="L26" s="590"/>
      <c r="M26" s="590"/>
      <c r="N26" s="590"/>
      <c r="O26" s="590"/>
      <c r="P26" s="591"/>
      <c r="Q26" s="597">
        <v>2300000</v>
      </c>
      <c r="R26" s="598"/>
      <c r="S26" s="598"/>
      <c r="T26" s="598"/>
      <c r="U26" s="598"/>
      <c r="V26" s="599"/>
      <c r="W26" s="277" t="s">
        <v>36</v>
      </c>
      <c r="X26" s="172" t="s">
        <v>43</v>
      </c>
      <c r="Y26" s="556"/>
      <c r="Z26" s="172"/>
      <c r="AA26" s="595"/>
      <c r="AB26" s="256"/>
      <c r="AC26" s="256"/>
      <c r="AD26" s="256"/>
      <c r="AE26" s="256"/>
      <c r="AF26" s="256"/>
      <c r="AG26" s="256"/>
      <c r="AH26" s="256"/>
      <c r="AI26" s="256"/>
      <c r="AJ26" s="256"/>
      <c r="AK26" s="256"/>
      <c r="AL26" s="256"/>
    </row>
    <row r="27" spans="1:55" ht="26.25" customHeight="1" thickBot="1">
      <c r="A27" s="256"/>
      <c r="B27" s="285" t="s">
        <v>50</v>
      </c>
      <c r="C27" s="590" t="s">
        <v>2229</v>
      </c>
      <c r="D27" s="590"/>
      <c r="E27" s="590"/>
      <c r="F27" s="590"/>
      <c r="G27" s="590"/>
      <c r="H27" s="590"/>
      <c r="I27" s="590"/>
      <c r="J27" s="590"/>
      <c r="K27" s="590"/>
      <c r="L27" s="590"/>
      <c r="M27" s="590"/>
      <c r="N27" s="590"/>
      <c r="O27" s="590"/>
      <c r="P27" s="591"/>
      <c r="Q27" s="597">
        <v>1600000</v>
      </c>
      <c r="R27" s="598"/>
      <c r="S27" s="598"/>
      <c r="T27" s="598"/>
      <c r="U27" s="598"/>
      <c r="V27" s="599"/>
      <c r="W27" s="277" t="s">
        <v>36</v>
      </c>
      <c r="X27" s="172"/>
      <c r="Y27" s="172"/>
      <c r="Z27" s="172"/>
      <c r="AA27" s="595"/>
      <c r="AB27" s="256"/>
      <c r="AC27" s="256"/>
      <c r="AD27" s="256"/>
      <c r="AE27" s="256"/>
      <c r="AF27" s="256"/>
      <c r="AG27" s="256"/>
      <c r="AH27" s="256"/>
      <c r="AI27" s="256"/>
      <c r="AJ27" s="256"/>
      <c r="AK27" s="256"/>
      <c r="AL27" s="256"/>
      <c r="AM27" s="609" t="s">
        <v>2331</v>
      </c>
      <c r="AN27" s="610"/>
      <c r="AO27" s="610"/>
      <c r="AP27" s="610"/>
      <c r="AQ27" s="610"/>
      <c r="AR27" s="610"/>
      <c r="AS27" s="610"/>
      <c r="AT27" s="610"/>
      <c r="AU27" s="610"/>
      <c r="AV27" s="610"/>
      <c r="AW27" s="610"/>
      <c r="AX27" s="610"/>
      <c r="AY27" s="610"/>
      <c r="AZ27" s="610"/>
      <c r="BA27" s="610"/>
      <c r="BB27" s="610"/>
      <c r="BC27" s="611"/>
    </row>
    <row r="28" spans="1:55" ht="16.5" customHeight="1" thickBot="1">
      <c r="A28" s="256"/>
      <c r="B28" s="285" t="s">
        <v>51</v>
      </c>
      <c r="C28" s="590" t="s">
        <v>2230</v>
      </c>
      <c r="D28" s="590"/>
      <c r="E28" s="590"/>
      <c r="F28" s="590"/>
      <c r="G28" s="590"/>
      <c r="H28" s="590"/>
      <c r="I28" s="590"/>
      <c r="J28" s="590"/>
      <c r="K28" s="590"/>
      <c r="L28" s="590"/>
      <c r="M28" s="590"/>
      <c r="N28" s="590"/>
      <c r="O28" s="590"/>
      <c r="P28" s="591"/>
      <c r="Q28" s="615">
        <f>Q26+Q27</f>
        <v>3900000</v>
      </c>
      <c r="R28" s="616"/>
      <c r="S28" s="616"/>
      <c r="T28" s="616"/>
      <c r="U28" s="616"/>
      <c r="V28" s="617"/>
      <c r="W28" s="277" t="s">
        <v>36</v>
      </c>
      <c r="X28" s="256"/>
      <c r="Y28" s="256"/>
      <c r="Z28" s="256" t="s">
        <v>43</v>
      </c>
      <c r="AA28" s="596"/>
      <c r="AB28" s="256"/>
      <c r="AC28" s="256"/>
      <c r="AD28" s="256"/>
      <c r="AE28" s="256"/>
      <c r="AF28" s="256"/>
      <c r="AG28" s="256"/>
      <c r="AH28" s="256"/>
      <c r="AI28" s="256"/>
      <c r="AJ28" s="256"/>
      <c r="AK28" s="256"/>
      <c r="AL28" s="256"/>
      <c r="AM28" s="612"/>
      <c r="AN28" s="613"/>
      <c r="AO28" s="613"/>
      <c r="AP28" s="613"/>
      <c r="AQ28" s="613"/>
      <c r="AR28" s="613"/>
      <c r="AS28" s="613"/>
      <c r="AT28" s="613"/>
      <c r="AU28" s="613"/>
      <c r="AV28" s="613"/>
      <c r="AW28" s="613"/>
      <c r="AX28" s="613"/>
      <c r="AY28" s="613"/>
      <c r="AZ28" s="613"/>
      <c r="BA28" s="613"/>
      <c r="BB28" s="613"/>
      <c r="BC28" s="614"/>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600" t="s">
        <v>2395</v>
      </c>
      <c r="D31" s="600"/>
      <c r="E31" s="600"/>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256"/>
    </row>
    <row r="32" spans="1:55" ht="48" customHeight="1">
      <c r="A32" s="256"/>
      <c r="B32" s="292" t="s">
        <v>32</v>
      </c>
      <c r="C32" s="600" t="s">
        <v>2231</v>
      </c>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256"/>
    </row>
    <row r="33" spans="1:55" ht="24.75" customHeight="1">
      <c r="A33" s="256"/>
      <c r="B33" s="292" t="s">
        <v>32</v>
      </c>
      <c r="C33" s="600" t="s">
        <v>2232</v>
      </c>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256"/>
    </row>
    <row r="34" spans="1:55" ht="35.25" customHeight="1">
      <c r="A34" s="256"/>
      <c r="B34" s="292" t="s">
        <v>32</v>
      </c>
      <c r="C34" s="600" t="s">
        <v>2332</v>
      </c>
      <c r="D34" s="600"/>
      <c r="E34" s="600"/>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601" t="b">
        <v>1</v>
      </c>
      <c r="C37" s="602"/>
      <c r="D37" s="603" t="s">
        <v>52</v>
      </c>
      <c r="E37" s="604"/>
      <c r="F37" s="604"/>
      <c r="G37" s="604"/>
      <c r="H37" s="604"/>
      <c r="I37" s="604"/>
      <c r="J37" s="604"/>
      <c r="K37" s="604"/>
      <c r="L37" s="604"/>
      <c r="M37" s="604"/>
      <c r="N37" s="604"/>
      <c r="O37" s="604"/>
      <c r="P37" s="604"/>
      <c r="Q37" s="604"/>
      <c r="R37" s="604"/>
      <c r="S37" s="604"/>
      <c r="T37" s="604"/>
      <c r="U37" s="604"/>
      <c r="V37" s="604"/>
      <c r="W37" s="604"/>
      <c r="X37" s="604"/>
      <c r="Y37" s="604"/>
      <c r="Z37" s="604"/>
      <c r="AA37" s="172" t="s">
        <v>43</v>
      </c>
      <c r="AB37" s="284" t="str">
        <f>IFERROR(IF(AM36=TRUE,"○","×"),"")</f>
        <v>○</v>
      </c>
      <c r="AC37" s="172"/>
      <c r="AD37" s="172"/>
      <c r="AE37" s="172"/>
      <c r="AF37" s="172"/>
      <c r="AG37" s="172"/>
      <c r="AH37" s="172"/>
      <c r="AI37" s="172"/>
      <c r="AJ37" s="172"/>
      <c r="AK37" s="172"/>
      <c r="AL37" s="256"/>
      <c r="AM37" s="605" t="s">
        <v>53</v>
      </c>
      <c r="AN37" s="606"/>
      <c r="AO37" s="606"/>
      <c r="AP37" s="606"/>
      <c r="AQ37" s="606"/>
      <c r="AR37" s="606"/>
      <c r="AS37" s="606"/>
      <c r="AT37" s="606"/>
      <c r="AU37" s="606"/>
      <c r="AV37" s="606"/>
      <c r="AW37" s="606"/>
      <c r="AX37" s="606"/>
      <c r="AY37" s="606"/>
      <c r="AZ37" s="606"/>
      <c r="BA37" s="606"/>
      <c r="BB37" s="606"/>
      <c r="BC37" s="607"/>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8" t="s">
        <v>2233</v>
      </c>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256"/>
    </row>
    <row r="41" spans="1:55" ht="24.75" customHeight="1" thickBot="1">
      <c r="A41" s="256"/>
      <c r="B41" s="292" t="s">
        <v>32</v>
      </c>
      <c r="C41" s="608" t="s">
        <v>54</v>
      </c>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9" t="s">
        <v>2333</v>
      </c>
      <c r="AN42" s="606"/>
      <c r="AO42" s="606"/>
      <c r="AP42" s="606"/>
      <c r="AQ42" s="606"/>
      <c r="AR42" s="606"/>
      <c r="AS42" s="606"/>
      <c r="AT42" s="606"/>
      <c r="AU42" s="606"/>
      <c r="AV42" s="606"/>
      <c r="AW42" s="606"/>
      <c r="AX42" s="606"/>
      <c r="AY42" s="606"/>
      <c r="AZ42" s="606"/>
      <c r="BA42" s="606"/>
      <c r="BB42" s="606"/>
      <c r="BC42" s="607"/>
    </row>
    <row r="43" spans="1:55" ht="21.75" customHeight="1" thickBot="1">
      <c r="A43" s="256"/>
      <c r="B43" s="557" t="s">
        <v>56</v>
      </c>
      <c r="C43" s="558"/>
      <c r="D43" s="558"/>
      <c r="E43" s="558"/>
      <c r="F43" s="558"/>
      <c r="G43" s="558"/>
      <c r="H43" s="558"/>
      <c r="I43" s="558"/>
      <c r="J43" s="558"/>
      <c r="K43" s="558"/>
      <c r="L43" s="558"/>
      <c r="M43" s="558"/>
      <c r="N43" s="630"/>
      <c r="O43" s="631" t="s">
        <v>57</v>
      </c>
      <c r="P43" s="632"/>
      <c r="Q43" s="633">
        <v>6</v>
      </c>
      <c r="R43" s="633"/>
      <c r="S43" s="297" t="s">
        <v>58</v>
      </c>
      <c r="T43" s="634">
        <v>6</v>
      </c>
      <c r="U43" s="635"/>
      <c r="V43" s="298" t="s">
        <v>59</v>
      </c>
      <c r="W43" s="636" t="s">
        <v>60</v>
      </c>
      <c r="X43" s="636"/>
      <c r="Y43" s="636" t="s">
        <v>57</v>
      </c>
      <c r="Z43" s="637"/>
      <c r="AA43" s="634">
        <v>7</v>
      </c>
      <c r="AB43" s="635"/>
      <c r="AC43" s="299" t="s">
        <v>58</v>
      </c>
      <c r="AD43" s="634">
        <v>5</v>
      </c>
      <c r="AE43" s="635"/>
      <c r="AF43" s="298" t="s">
        <v>59</v>
      </c>
      <c r="AG43" s="298" t="s">
        <v>61</v>
      </c>
      <c r="AH43" s="298">
        <f>IF(Q43&gt;=1,(AA43*12+AD43)-(Q43*12+T43)+1,"")</f>
        <v>12</v>
      </c>
      <c r="AI43" s="636" t="s">
        <v>62</v>
      </c>
      <c r="AJ43" s="636"/>
      <c r="AK43" s="300" t="s">
        <v>63</v>
      </c>
      <c r="AL43" s="256"/>
      <c r="AM43" s="289"/>
      <c r="BB43" s="294"/>
    </row>
    <row r="44" spans="1:55" s="266" customFormat="1" ht="25.5" customHeight="1" thickBot="1">
      <c r="A44" s="265"/>
      <c r="B44" s="618" t="s">
        <v>64</v>
      </c>
      <c r="C44" s="619"/>
      <c r="D44" s="619"/>
      <c r="E44" s="619"/>
      <c r="F44" s="301" t="b">
        <v>1</v>
      </c>
      <c r="G44" s="620" t="s">
        <v>65</v>
      </c>
      <c r="H44" s="621"/>
      <c r="I44" s="622"/>
      <c r="J44" s="302" t="b">
        <v>0</v>
      </c>
      <c r="K44" s="620" t="s">
        <v>66</v>
      </c>
      <c r="L44" s="621"/>
      <c r="M44" s="621"/>
      <c r="N44" s="621"/>
      <c r="O44" s="623"/>
      <c r="P44" s="303" t="b">
        <v>0</v>
      </c>
      <c r="Q44" s="624" t="s">
        <v>67</v>
      </c>
      <c r="R44" s="625"/>
      <c r="S44" s="625"/>
      <c r="T44" s="625"/>
      <c r="U44" s="625"/>
      <c r="V44" s="626"/>
      <c r="W44" s="303"/>
      <c r="X44" s="624" t="s">
        <v>68</v>
      </c>
      <c r="Y44" s="625"/>
      <c r="Z44" s="626"/>
      <c r="AA44" s="303" t="b">
        <v>1</v>
      </c>
      <c r="AB44" s="627" t="s">
        <v>69</v>
      </c>
      <c r="AC44" s="628"/>
      <c r="AD44" s="304" t="s">
        <v>8</v>
      </c>
      <c r="AE44" s="639"/>
      <c r="AF44" s="639"/>
      <c r="AG44" s="639"/>
      <c r="AH44" s="639"/>
      <c r="AI44" s="639"/>
      <c r="AJ44" s="640" t="s">
        <v>70</v>
      </c>
      <c r="AK44" s="641"/>
      <c r="AL44" s="265"/>
      <c r="AM44" s="629" t="s">
        <v>2151</v>
      </c>
      <c r="AN44" s="606"/>
      <c r="AO44" s="606"/>
      <c r="AP44" s="606"/>
      <c r="AQ44" s="606"/>
      <c r="AR44" s="606"/>
      <c r="AS44" s="606"/>
      <c r="AT44" s="606"/>
      <c r="AU44" s="606"/>
      <c r="AV44" s="606"/>
      <c r="AW44" s="606"/>
      <c r="AX44" s="606"/>
      <c r="AY44" s="606"/>
      <c r="AZ44" s="606"/>
      <c r="BA44" s="606"/>
      <c r="BB44" s="606"/>
      <c r="BC44" s="607"/>
    </row>
    <row r="45" spans="1:55" s="266" customFormat="1" ht="18.75" customHeight="1" thickBot="1">
      <c r="A45" s="265"/>
      <c r="B45" s="694" t="s">
        <v>71</v>
      </c>
      <c r="C45" s="695"/>
      <c r="D45" s="695"/>
      <c r="E45" s="695"/>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6"/>
      <c r="C46" s="697"/>
      <c r="D46" s="697"/>
      <c r="E46" s="697"/>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42"/>
      <c r="Z46" s="642"/>
      <c r="AA46" s="642"/>
      <c r="AB46" s="642"/>
      <c r="AC46" s="642"/>
      <c r="AD46" s="642"/>
      <c r="AE46" s="642"/>
      <c r="AF46" s="642"/>
      <c r="AG46" s="642"/>
      <c r="AH46" s="642"/>
      <c r="AI46" s="642"/>
      <c r="AJ46" s="642"/>
      <c r="AK46" s="313" t="s">
        <v>74</v>
      </c>
      <c r="AL46" s="265"/>
      <c r="AM46" s="609" t="s">
        <v>2151</v>
      </c>
      <c r="AN46" s="643"/>
      <c r="AO46" s="643"/>
      <c r="AP46" s="643"/>
      <c r="AQ46" s="643"/>
      <c r="AR46" s="643"/>
      <c r="AS46" s="643"/>
      <c r="AT46" s="643"/>
      <c r="AU46" s="643"/>
      <c r="AV46" s="643"/>
      <c r="AW46" s="643"/>
      <c r="AX46" s="643"/>
      <c r="AY46" s="643"/>
      <c r="AZ46" s="643"/>
      <c r="BA46" s="643"/>
      <c r="BB46" s="643"/>
      <c r="BC46" s="644"/>
    </row>
    <row r="47" spans="1:55" s="266" customFormat="1" ht="19.5" customHeight="1" thickBot="1">
      <c r="A47" s="265"/>
      <c r="B47" s="696"/>
      <c r="C47" s="697"/>
      <c r="D47" s="697"/>
      <c r="E47" s="697"/>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5"/>
      <c r="AN47" s="646"/>
      <c r="AO47" s="646"/>
      <c r="AP47" s="646"/>
      <c r="AQ47" s="646"/>
      <c r="AR47" s="646"/>
      <c r="AS47" s="646"/>
      <c r="AT47" s="646"/>
      <c r="AU47" s="646"/>
      <c r="AV47" s="646"/>
      <c r="AW47" s="646"/>
      <c r="AX47" s="646"/>
      <c r="AY47" s="646"/>
      <c r="AZ47" s="646"/>
      <c r="BA47" s="646"/>
      <c r="BB47" s="646"/>
      <c r="BC47" s="647"/>
    </row>
    <row r="48" spans="1:55" s="266" customFormat="1" ht="20.25" customHeight="1">
      <c r="A48" s="265"/>
      <c r="B48" s="696"/>
      <c r="C48" s="697"/>
      <c r="D48" s="697"/>
      <c r="E48" s="697"/>
      <c r="F48" s="648" t="s">
        <v>76</v>
      </c>
      <c r="G48" s="649"/>
      <c r="H48" s="649"/>
      <c r="I48" s="649"/>
      <c r="J48" s="649"/>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50"/>
      <c r="AL48" s="265"/>
    </row>
    <row r="49" spans="1:59" s="266" customFormat="1" ht="18" customHeight="1">
      <c r="A49" s="265"/>
      <c r="B49" s="696"/>
      <c r="C49" s="697"/>
      <c r="D49" s="697"/>
      <c r="E49" s="697"/>
      <c r="F49" s="651"/>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3"/>
      <c r="AL49" s="265"/>
      <c r="AM49" s="316" t="s">
        <v>2236</v>
      </c>
      <c r="AR49" s="162" t="b">
        <v>0</v>
      </c>
      <c r="AS49" s="638" t="s">
        <v>2234</v>
      </c>
      <c r="AT49" s="638"/>
    </row>
    <row r="50" spans="1:59" s="266" customFormat="1" ht="18" customHeight="1">
      <c r="A50" s="265"/>
      <c r="B50" s="696"/>
      <c r="C50" s="697"/>
      <c r="D50" s="697"/>
      <c r="E50" s="697"/>
      <c r="F50" s="651"/>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3"/>
      <c r="AL50" s="265"/>
      <c r="AM50" s="162" t="b">
        <v>0</v>
      </c>
      <c r="AN50" s="638" t="s">
        <v>2237</v>
      </c>
      <c r="AO50" s="638"/>
      <c r="AP50" s="638"/>
      <c r="AR50" s="162" t="b">
        <v>1</v>
      </c>
      <c r="AS50" s="638" t="s">
        <v>2235</v>
      </c>
      <c r="AT50" s="638"/>
    </row>
    <row r="51" spans="1:59" s="266" customFormat="1" ht="18" customHeight="1">
      <c r="A51" s="265"/>
      <c r="B51" s="696"/>
      <c r="C51" s="697"/>
      <c r="D51" s="697"/>
      <c r="E51" s="697"/>
      <c r="F51" s="651"/>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3"/>
      <c r="AL51" s="265"/>
      <c r="AM51" s="162" t="b">
        <v>0</v>
      </c>
      <c r="AN51" s="638" t="s">
        <v>66</v>
      </c>
      <c r="AO51" s="638"/>
      <c r="AP51" s="638"/>
      <c r="AR51" s="162" t="b">
        <v>0</v>
      </c>
      <c r="AS51" s="638" t="s">
        <v>69</v>
      </c>
      <c r="AT51" s="638"/>
    </row>
    <row r="52" spans="1:59" s="266" customFormat="1" ht="18" customHeight="1">
      <c r="A52" s="265"/>
      <c r="B52" s="696"/>
      <c r="C52" s="697"/>
      <c r="D52" s="697"/>
      <c r="E52" s="697"/>
      <c r="F52" s="654"/>
      <c r="G52" s="655"/>
      <c r="H52" s="655"/>
      <c r="I52" s="655"/>
      <c r="J52" s="65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6"/>
      <c r="AL52" s="265"/>
      <c r="AM52" s="162" t="b">
        <v>1</v>
      </c>
      <c r="AN52" s="638" t="s">
        <v>67</v>
      </c>
      <c r="AO52" s="638"/>
      <c r="AP52" s="638"/>
      <c r="AR52" s="162" t="b">
        <v>1</v>
      </c>
      <c r="AS52" s="638" t="s">
        <v>2238</v>
      </c>
      <c r="AT52" s="638"/>
    </row>
    <row r="53" spans="1:59" s="266" customFormat="1" ht="18.75" customHeight="1">
      <c r="A53" s="265"/>
      <c r="B53" s="696"/>
      <c r="C53" s="697"/>
      <c r="D53" s="697"/>
      <c r="E53" s="697"/>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8" t="s">
        <v>68</v>
      </c>
      <c r="AO53" s="638"/>
      <c r="AP53" s="638"/>
      <c r="AQ53" s="258"/>
      <c r="AR53" s="162" t="b">
        <v>0</v>
      </c>
      <c r="AS53" s="638" t="s">
        <v>83</v>
      </c>
      <c r="AT53" s="638"/>
      <c r="AV53" s="258"/>
      <c r="AW53" s="258"/>
      <c r="AX53" s="258"/>
      <c r="AY53" s="258"/>
      <c r="AZ53" s="258"/>
      <c r="BG53" s="258"/>
    </row>
    <row r="54" spans="1:59" ht="18.75" customHeight="1">
      <c r="A54" s="256"/>
      <c r="B54" s="698"/>
      <c r="C54" s="699"/>
      <c r="D54" s="699"/>
      <c r="E54" s="699"/>
      <c r="F54" s="319" t="s">
        <v>78</v>
      </c>
      <c r="G54" s="320"/>
      <c r="H54" s="320"/>
      <c r="I54" s="320"/>
      <c r="J54" s="320"/>
      <c r="K54" s="320"/>
      <c r="L54" s="320"/>
      <c r="M54" s="673" t="s">
        <v>79</v>
      </c>
      <c r="N54" s="674"/>
      <c r="O54" s="674"/>
      <c r="P54" s="674">
        <v>30</v>
      </c>
      <c r="Q54" s="674"/>
      <c r="R54" s="315" t="s">
        <v>80</v>
      </c>
      <c r="S54" s="674">
        <v>4</v>
      </c>
      <c r="T54" s="674"/>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8" t="s">
        <v>69</v>
      </c>
      <c r="AO54" s="638"/>
      <c r="AP54" s="638"/>
      <c r="AR54" s="162" t="b">
        <v>1</v>
      </c>
      <c r="AS54" s="638" t="s">
        <v>2239</v>
      </c>
      <c r="AT54" s="638"/>
    </row>
    <row r="55" spans="1:59" ht="24.75" customHeight="1">
      <c r="A55" s="256"/>
      <c r="B55" s="675" t="s">
        <v>84</v>
      </c>
      <c r="C55" s="676"/>
      <c r="D55" s="676"/>
      <c r="E55" s="677"/>
      <c r="F55" s="681"/>
      <c r="G55" s="683" t="s">
        <v>85</v>
      </c>
      <c r="H55" s="684"/>
      <c r="I55" s="685"/>
      <c r="J55" s="683" t="s">
        <v>86</v>
      </c>
      <c r="K55" s="684"/>
      <c r="L55" s="684"/>
      <c r="M55" s="689"/>
      <c r="N55" s="690" t="s">
        <v>2334</v>
      </c>
      <c r="O55" s="690"/>
      <c r="P55" s="690"/>
      <c r="Q55" s="690"/>
      <c r="R55" s="690"/>
      <c r="S55" s="690"/>
      <c r="T55" s="690"/>
      <c r="U55" s="690"/>
      <c r="V55" s="690"/>
      <c r="W55" s="690"/>
      <c r="X55" s="690"/>
      <c r="Y55" s="690"/>
      <c r="Z55" s="690"/>
      <c r="AA55" s="690"/>
      <c r="AB55" s="690"/>
      <c r="AC55" s="690"/>
      <c r="AD55" s="690"/>
      <c r="AE55" s="690"/>
      <c r="AF55" s="690"/>
      <c r="AG55" s="690"/>
      <c r="AH55" s="690"/>
      <c r="AI55" s="690"/>
      <c r="AJ55" s="690"/>
      <c r="AK55" s="691"/>
      <c r="AL55" s="323"/>
      <c r="AM55" s="266"/>
    </row>
    <row r="56" spans="1:59" ht="18.75" customHeight="1" thickBot="1">
      <c r="A56" s="256"/>
      <c r="B56" s="678"/>
      <c r="C56" s="679"/>
      <c r="D56" s="679"/>
      <c r="E56" s="680"/>
      <c r="F56" s="682"/>
      <c r="G56" s="686"/>
      <c r="H56" s="687"/>
      <c r="I56" s="688"/>
      <c r="J56" s="686"/>
      <c r="K56" s="687"/>
      <c r="L56" s="687"/>
      <c r="M56" s="688"/>
      <c r="N56" s="692"/>
      <c r="O56" s="692"/>
      <c r="P56" s="692"/>
      <c r="Q56" s="692"/>
      <c r="R56" s="692"/>
      <c r="S56" s="692"/>
      <c r="T56" s="692"/>
      <c r="U56" s="692"/>
      <c r="V56" s="692"/>
      <c r="W56" s="692"/>
      <c r="X56" s="692"/>
      <c r="Y56" s="692"/>
      <c r="Z56" s="692"/>
      <c r="AA56" s="692"/>
      <c r="AB56" s="692"/>
      <c r="AC56" s="692"/>
      <c r="AD56" s="692"/>
      <c r="AE56" s="692"/>
      <c r="AF56" s="692"/>
      <c r="AG56" s="692"/>
      <c r="AH56" s="692"/>
      <c r="AI56" s="692"/>
      <c r="AJ56" s="692"/>
      <c r="AK56" s="693"/>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7" t="s">
        <v>87</v>
      </c>
      <c r="C58" s="657"/>
      <c r="D58" s="657"/>
      <c r="E58" s="657"/>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7"/>
      <c r="AD58" s="657"/>
      <c r="AE58" s="657"/>
      <c r="AF58" s="657"/>
      <c r="AG58" s="657"/>
      <c r="AH58" s="657"/>
      <c r="AI58" s="657"/>
      <c r="AJ58" s="657"/>
      <c r="AK58" s="657"/>
      <c r="AL58" s="256"/>
    </row>
    <row r="59" spans="1:59" ht="33" customHeight="1" thickBot="1">
      <c r="A59" s="256"/>
      <c r="B59" s="658" t="s">
        <v>2240</v>
      </c>
      <c r="C59" s="658"/>
      <c r="D59" s="658"/>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658"/>
      <c r="AG59" s="658"/>
      <c r="AH59" s="658"/>
      <c r="AI59" s="658"/>
      <c r="AJ59" s="658"/>
      <c r="AK59" s="658"/>
      <c r="AL59" s="256"/>
      <c r="AS59" s="294"/>
    </row>
    <row r="60" spans="1:59" ht="18.75" customHeight="1">
      <c r="A60" s="256"/>
      <c r="B60" s="326" t="s">
        <v>37</v>
      </c>
      <c r="C60" s="659" t="s">
        <v>88</v>
      </c>
      <c r="D60" s="660"/>
      <c r="E60" s="660"/>
      <c r="F60" s="660"/>
      <c r="G60" s="660"/>
      <c r="H60" s="660"/>
      <c r="I60" s="660"/>
      <c r="J60" s="660"/>
      <c r="K60" s="660"/>
      <c r="L60" s="660"/>
      <c r="M60" s="660"/>
      <c r="N60" s="660"/>
      <c r="O60" s="660"/>
      <c r="P60" s="660"/>
      <c r="Q60" s="660"/>
      <c r="R60" s="660"/>
      <c r="S60" s="661"/>
      <c r="T60" s="662">
        <f>SUM('別紙様式6-2 事業所個票１:事業所個票10'!$BN$51)</f>
        <v>5302660</v>
      </c>
      <c r="U60" s="663"/>
      <c r="V60" s="663"/>
      <c r="W60" s="663"/>
      <c r="X60" s="663"/>
      <c r="Y60" s="664"/>
      <c r="Z60" s="286" t="s">
        <v>36</v>
      </c>
      <c r="AA60" s="275" t="s">
        <v>43</v>
      </c>
      <c r="AB60" s="665" t="str">
        <f>IFERROR(IF(T61&gt;=T60,"○","×"),"")</f>
        <v>×</v>
      </c>
      <c r="AC60" s="327"/>
      <c r="AD60" s="328"/>
      <c r="AE60" s="328"/>
      <c r="AF60" s="328"/>
      <c r="AG60" s="328"/>
      <c r="AH60" s="328"/>
      <c r="AI60" s="328"/>
      <c r="AJ60" s="328"/>
      <c r="AK60" s="328"/>
      <c r="AL60" s="256"/>
      <c r="AM60" s="609" t="s">
        <v>2241</v>
      </c>
      <c r="AN60" s="610"/>
      <c r="AO60" s="610"/>
      <c r="AP60" s="610"/>
      <c r="AQ60" s="610"/>
      <c r="AR60" s="610"/>
      <c r="AS60" s="610"/>
      <c r="AT60" s="610"/>
      <c r="AU60" s="610"/>
      <c r="AV60" s="610"/>
      <c r="AW60" s="610"/>
      <c r="AX60" s="610"/>
      <c r="AY60" s="610"/>
      <c r="AZ60" s="610"/>
      <c r="BA60" s="610"/>
      <c r="BB60" s="610"/>
      <c r="BC60" s="611"/>
    </row>
    <row r="61" spans="1:59" ht="27" customHeight="1" thickBot="1">
      <c r="A61" s="256"/>
      <c r="B61" s="326" t="s">
        <v>44</v>
      </c>
      <c r="C61" s="667" t="s">
        <v>89</v>
      </c>
      <c r="D61" s="668"/>
      <c r="E61" s="668"/>
      <c r="F61" s="668"/>
      <c r="G61" s="668"/>
      <c r="H61" s="668"/>
      <c r="I61" s="668"/>
      <c r="J61" s="668"/>
      <c r="K61" s="668"/>
      <c r="L61" s="668"/>
      <c r="M61" s="668"/>
      <c r="N61" s="668"/>
      <c r="O61" s="668"/>
      <c r="P61" s="668"/>
      <c r="Q61" s="668"/>
      <c r="R61" s="668"/>
      <c r="S61" s="669"/>
      <c r="T61" s="670">
        <v>5000000</v>
      </c>
      <c r="U61" s="671"/>
      <c r="V61" s="671"/>
      <c r="W61" s="671"/>
      <c r="X61" s="671"/>
      <c r="Y61" s="672"/>
      <c r="Z61" s="277" t="s">
        <v>36</v>
      </c>
      <c r="AA61" s="275" t="s">
        <v>43</v>
      </c>
      <c r="AB61" s="666"/>
      <c r="AC61" s="327"/>
      <c r="AD61" s="328"/>
      <c r="AE61" s="328"/>
      <c r="AF61" s="328"/>
      <c r="AG61" s="328"/>
      <c r="AH61" s="328"/>
      <c r="AI61" s="328"/>
      <c r="AJ61" s="328"/>
      <c r="AK61" s="328"/>
      <c r="AL61" s="256"/>
      <c r="AM61" s="612"/>
      <c r="AN61" s="613"/>
      <c r="AO61" s="613"/>
      <c r="AP61" s="613"/>
      <c r="AQ61" s="613"/>
      <c r="AR61" s="613"/>
      <c r="AS61" s="613"/>
      <c r="AT61" s="613"/>
      <c r="AU61" s="613"/>
      <c r="AV61" s="613"/>
      <c r="AW61" s="613"/>
      <c r="AX61" s="613"/>
      <c r="AY61" s="613"/>
      <c r="AZ61" s="613"/>
      <c r="BA61" s="613"/>
      <c r="BB61" s="613"/>
      <c r="BC61" s="614"/>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8" t="s">
        <v>2335</v>
      </c>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608"/>
      <c r="AJ64" s="608"/>
      <c r="AK64" s="608"/>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9" t="s">
        <v>2336</v>
      </c>
      <c r="C66" s="709"/>
      <c r="D66" s="709"/>
      <c r="E66" s="709"/>
      <c r="F66" s="709"/>
      <c r="G66" s="709"/>
      <c r="H66" s="709"/>
      <c r="I66" s="709"/>
      <c r="J66" s="709"/>
      <c r="K66" s="709"/>
      <c r="L66" s="709"/>
      <c r="M66" s="709"/>
      <c r="N66" s="709"/>
      <c r="O66" s="709"/>
      <c r="P66" s="709"/>
      <c r="Q66" s="709"/>
      <c r="R66" s="709"/>
      <c r="S66" s="709"/>
      <c r="T66" s="709"/>
      <c r="U66" s="709"/>
      <c r="V66" s="709"/>
      <c r="W66" s="709"/>
      <c r="X66" s="709"/>
      <c r="Y66" s="709"/>
      <c r="Z66" s="709"/>
      <c r="AA66" s="709"/>
      <c r="AB66" s="709"/>
      <c r="AC66" s="709"/>
      <c r="AD66" s="709"/>
      <c r="AE66" s="709"/>
      <c r="AF66" s="709"/>
      <c r="AG66" s="709"/>
      <c r="AH66" s="709"/>
      <c r="AI66" s="709"/>
      <c r="AJ66" s="709"/>
      <c r="AK66" s="709"/>
      <c r="AL66" s="256"/>
    </row>
    <row r="67" spans="1:81" ht="23.25" customHeight="1" thickBot="1">
      <c r="A67" s="256"/>
      <c r="B67" s="710" t="s">
        <v>92</v>
      </c>
      <c r="C67" s="711"/>
      <c r="D67" s="711"/>
      <c r="E67" s="711"/>
      <c r="F67" s="711"/>
      <c r="G67" s="711"/>
      <c r="H67" s="711"/>
      <c r="I67" s="711"/>
      <c r="J67" s="711"/>
      <c r="K67" s="711"/>
      <c r="L67" s="711"/>
      <c r="M67" s="711"/>
      <c r="N67" s="711"/>
      <c r="O67" s="711"/>
      <c r="P67" s="711"/>
      <c r="Q67" s="711"/>
      <c r="R67" s="711"/>
      <c r="S67" s="712"/>
      <c r="T67" s="713">
        <f>SUM('別紙様式6-2 事業所個票１:事業所個票10'!BV51)</f>
        <v>0</v>
      </c>
      <c r="U67" s="714"/>
      <c r="V67" s="714"/>
      <c r="W67" s="714"/>
      <c r="X67" s="714"/>
      <c r="Y67" s="333" t="s">
        <v>36</v>
      </c>
      <c r="Z67" s="334" t="s">
        <v>43</v>
      </c>
      <c r="AA67" s="335"/>
      <c r="AB67" s="256"/>
      <c r="AC67" s="256"/>
      <c r="AD67" s="256"/>
      <c r="AE67" s="256"/>
      <c r="AF67" s="256"/>
      <c r="AG67" s="256" t="s">
        <v>43</v>
      </c>
      <c r="AH67" s="336" t="str">
        <f>IF(T68&lt;T67,"×","")</f>
        <v/>
      </c>
      <c r="AI67" s="256"/>
      <c r="AJ67" s="256"/>
      <c r="AK67" s="256"/>
      <c r="AL67" s="256"/>
      <c r="AM67" s="629" t="s">
        <v>2337</v>
      </c>
      <c r="AN67" s="715"/>
      <c r="AO67" s="715"/>
      <c r="AP67" s="715"/>
      <c r="AQ67" s="715"/>
      <c r="AR67" s="715"/>
      <c r="AS67" s="715"/>
      <c r="AT67" s="715"/>
      <c r="AU67" s="715"/>
      <c r="AV67" s="715"/>
      <c r="AW67" s="715"/>
      <c r="AX67" s="715"/>
      <c r="AY67" s="715"/>
      <c r="AZ67" s="715"/>
      <c r="BA67" s="715"/>
      <c r="BB67" s="715"/>
      <c r="BC67" s="716"/>
    </row>
    <row r="68" spans="1:81" ht="23.25" customHeight="1" thickBot="1">
      <c r="A68" s="256"/>
      <c r="B68" s="717" t="s">
        <v>2338</v>
      </c>
      <c r="C68" s="718"/>
      <c r="D68" s="718"/>
      <c r="E68" s="718"/>
      <c r="F68" s="718"/>
      <c r="G68" s="718"/>
      <c r="H68" s="718"/>
      <c r="I68" s="718"/>
      <c r="J68" s="718"/>
      <c r="K68" s="718"/>
      <c r="L68" s="718"/>
      <c r="M68" s="718"/>
      <c r="N68" s="718"/>
      <c r="O68" s="718"/>
      <c r="P68" s="718"/>
      <c r="Q68" s="718"/>
      <c r="R68" s="718"/>
      <c r="S68" s="718"/>
      <c r="T68" s="719">
        <v>530000</v>
      </c>
      <c r="U68" s="720"/>
      <c r="V68" s="720"/>
      <c r="W68" s="720"/>
      <c r="X68" s="721"/>
      <c r="Y68" s="337" t="s">
        <v>36</v>
      </c>
      <c r="Z68" s="256"/>
      <c r="AA68" s="338" t="s">
        <v>73</v>
      </c>
      <c r="AB68" s="722">
        <f>IFERROR(T69/T67*100,0)</f>
        <v>0</v>
      </c>
      <c r="AC68" s="723"/>
      <c r="AD68" s="724"/>
      <c r="AE68" s="339" t="s">
        <v>93</v>
      </c>
      <c r="AF68" s="339" t="s">
        <v>74</v>
      </c>
      <c r="AG68" s="256" t="s">
        <v>43</v>
      </c>
      <c r="AH68" s="284" t="str">
        <f>IF(T67=0,"",(IF(AB68&gt;=200/3,"○","×")))</f>
        <v/>
      </c>
      <c r="AI68" s="322"/>
      <c r="AJ68" s="322"/>
      <c r="AK68" s="322"/>
      <c r="AL68" s="256"/>
      <c r="AM68" s="629" t="s">
        <v>2339</v>
      </c>
      <c r="AN68" s="715"/>
      <c r="AO68" s="715"/>
      <c r="AP68" s="715"/>
      <c r="AQ68" s="715"/>
      <c r="AR68" s="715"/>
      <c r="AS68" s="715"/>
      <c r="AT68" s="715"/>
      <c r="AU68" s="715"/>
      <c r="AV68" s="715"/>
      <c r="AW68" s="715"/>
      <c r="AX68" s="715"/>
      <c r="AY68" s="715"/>
      <c r="AZ68" s="715"/>
      <c r="BA68" s="715"/>
      <c r="BB68" s="715"/>
      <c r="BC68" s="716"/>
    </row>
    <row r="69" spans="1:81" ht="19.5" customHeight="1" thickBot="1">
      <c r="A69" s="256"/>
      <c r="B69" s="340"/>
      <c r="C69" s="700" t="s">
        <v>2340</v>
      </c>
      <c r="D69" s="700"/>
      <c r="E69" s="700"/>
      <c r="F69" s="700"/>
      <c r="G69" s="700"/>
      <c r="H69" s="700"/>
      <c r="I69" s="700"/>
      <c r="J69" s="700"/>
      <c r="K69" s="700"/>
      <c r="L69" s="700"/>
      <c r="M69" s="700"/>
      <c r="N69" s="700"/>
      <c r="O69" s="700"/>
      <c r="P69" s="700"/>
      <c r="Q69" s="700"/>
      <c r="R69" s="700"/>
      <c r="S69" s="700"/>
      <c r="T69" s="702">
        <v>400000</v>
      </c>
      <c r="U69" s="703"/>
      <c r="V69" s="703"/>
      <c r="W69" s="703"/>
      <c r="X69" s="704"/>
      <c r="Y69" s="341" t="s">
        <v>36</v>
      </c>
      <c r="Z69" s="342" t="s">
        <v>43</v>
      </c>
      <c r="AA69" s="99"/>
      <c r="AB69" s="343"/>
      <c r="AC69" s="344"/>
      <c r="AD69" s="345"/>
      <c r="AE69" s="345"/>
      <c r="AF69" s="339"/>
      <c r="AG69" s="256"/>
      <c r="AH69" s="256"/>
      <c r="AI69" s="322"/>
      <c r="AJ69" s="256"/>
      <c r="AK69" s="322"/>
      <c r="AL69" s="322"/>
    </row>
    <row r="70" spans="1:81" ht="16.5" customHeight="1">
      <c r="A70" s="256"/>
      <c r="B70" s="346"/>
      <c r="C70" s="701"/>
      <c r="D70" s="701"/>
      <c r="E70" s="701"/>
      <c r="F70" s="701"/>
      <c r="G70" s="701"/>
      <c r="H70" s="701"/>
      <c r="I70" s="701"/>
      <c r="J70" s="701"/>
      <c r="K70" s="701"/>
      <c r="L70" s="701"/>
      <c r="M70" s="701"/>
      <c r="N70" s="701"/>
      <c r="O70" s="701"/>
      <c r="P70" s="701"/>
      <c r="Q70" s="701"/>
      <c r="R70" s="701"/>
      <c r="S70" s="701"/>
      <c r="T70" s="347" t="s">
        <v>73</v>
      </c>
      <c r="U70" s="705">
        <f>T69/10</f>
        <v>40000</v>
      </c>
      <c r="V70" s="705"/>
      <c r="W70" s="705"/>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6" t="s">
        <v>94</v>
      </c>
      <c r="C72" s="707"/>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8" t="s">
        <v>2341</v>
      </c>
      <c r="E74" s="708"/>
      <c r="F74" s="708"/>
      <c r="G74" s="708"/>
      <c r="H74" s="708"/>
      <c r="I74" s="708"/>
      <c r="J74" s="708"/>
      <c r="K74" s="708"/>
      <c r="L74" s="708"/>
      <c r="M74" s="708"/>
      <c r="N74" s="708"/>
      <c r="O74" s="708"/>
      <c r="P74" s="708"/>
      <c r="Q74" s="708"/>
      <c r="R74" s="708"/>
      <c r="S74" s="708"/>
      <c r="T74" s="708"/>
      <c r="U74" s="708"/>
      <c r="V74" s="708"/>
      <c r="W74" s="708"/>
      <c r="X74" s="708"/>
      <c r="Y74" s="708"/>
      <c r="Z74" s="708"/>
      <c r="AA74" s="708"/>
      <c r="AB74" s="708"/>
      <c r="AC74" s="708"/>
      <c r="AD74" s="708"/>
      <c r="AE74" s="708"/>
      <c r="AF74" s="708"/>
      <c r="AG74" s="708"/>
      <c r="AH74" s="708"/>
      <c r="AI74" s="708"/>
      <c r="AJ74" s="708"/>
      <c r="AK74" s="708"/>
      <c r="AL74" s="331"/>
      <c r="AM74" s="162" t="b">
        <v>1</v>
      </c>
      <c r="AN74" s="638" t="s">
        <v>2242</v>
      </c>
      <c r="AO74" s="638"/>
      <c r="AP74" s="638"/>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5"/>
      <c r="D75" s="726"/>
      <c r="E75" s="727" t="s">
        <v>2342</v>
      </c>
      <c r="F75" s="727"/>
      <c r="G75" s="727"/>
      <c r="H75" s="727"/>
      <c r="I75" s="727"/>
      <c r="J75" s="727"/>
      <c r="K75" s="727"/>
      <c r="L75" s="727"/>
      <c r="M75" s="727"/>
      <c r="N75" s="727"/>
      <c r="O75" s="727"/>
      <c r="P75" s="727"/>
      <c r="Q75" s="727"/>
      <c r="R75" s="727"/>
      <c r="S75" s="727"/>
      <c r="T75" s="727"/>
      <c r="U75" s="727"/>
      <c r="V75" s="727"/>
      <c r="W75" s="727"/>
      <c r="X75" s="603"/>
      <c r="Y75" s="172" t="s">
        <v>43</v>
      </c>
      <c r="Z75" s="284" t="str">
        <f>IF(AR74&lt;&gt;"該当","",IF(AM74=TRUE,"○","×"))</f>
        <v>○</v>
      </c>
      <c r="AA75" s="352"/>
      <c r="AB75" s="352"/>
      <c r="AC75" s="352"/>
      <c r="AD75" s="352"/>
      <c r="AE75" s="352"/>
      <c r="AF75" s="352"/>
      <c r="AG75" s="352"/>
      <c r="AH75" s="352"/>
      <c r="AI75" s="352"/>
      <c r="AJ75" s="352"/>
      <c r="AK75" s="352"/>
      <c r="AL75" s="352"/>
      <c r="AM75" s="629" t="s">
        <v>91</v>
      </c>
      <c r="AN75" s="606"/>
      <c r="AO75" s="606"/>
      <c r="AP75" s="606"/>
      <c r="AQ75" s="606"/>
      <c r="AR75" s="728"/>
      <c r="AS75" s="728"/>
      <c r="AT75" s="606"/>
      <c r="AU75" s="606"/>
      <c r="AV75" s="606"/>
      <c r="AW75" s="606"/>
      <c r="AX75" s="606"/>
      <c r="AY75" s="606"/>
      <c r="AZ75" s="606"/>
      <c r="BA75" s="606"/>
      <c r="BB75" s="606"/>
      <c r="BC75" s="607"/>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8" t="s">
        <v>2344</v>
      </c>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08"/>
      <c r="AK78" s="608"/>
      <c r="AL78" s="331"/>
      <c r="AM78" s="354"/>
      <c r="AN78" s="354"/>
      <c r="AO78" s="354"/>
      <c r="AP78" s="354"/>
      <c r="AQ78" s="354"/>
      <c r="AR78" s="354"/>
      <c r="AS78" s="354"/>
      <c r="AT78" s="354"/>
      <c r="AU78" s="354"/>
      <c r="AV78" s="354"/>
      <c r="AW78" s="354"/>
      <c r="AX78" s="354"/>
      <c r="AY78" s="354"/>
      <c r="AZ78" s="354"/>
      <c r="BA78" s="354"/>
      <c r="BB78" s="354"/>
      <c r="BC78" s="354"/>
      <c r="BD78" s="350"/>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row>
    <row r="79" spans="1:81" ht="18" customHeight="1">
      <c r="A79" s="256"/>
      <c r="B79" s="356"/>
      <c r="C79" s="729" t="s">
        <v>96</v>
      </c>
      <c r="D79" s="711"/>
      <c r="E79" s="711"/>
      <c r="F79" s="711"/>
      <c r="G79" s="711"/>
      <c r="H79" s="711"/>
      <c r="I79" s="711"/>
      <c r="J79" s="711"/>
      <c r="K79" s="711"/>
      <c r="L79" s="711"/>
      <c r="M79" s="711"/>
      <c r="N79" s="711"/>
      <c r="O79" s="711"/>
      <c r="P79" s="711"/>
      <c r="Q79" s="711"/>
      <c r="R79" s="711"/>
      <c r="S79" s="711"/>
      <c r="T79" s="712"/>
      <c r="U79" s="713">
        <f>SUM('別紙様式6-2 事業所個票１:事業所個票10'!BA51)</f>
        <v>231434</v>
      </c>
      <c r="V79" s="714"/>
      <c r="W79" s="714"/>
      <c r="X79" s="714"/>
      <c r="Y79" s="714"/>
      <c r="Z79" s="357" t="s">
        <v>36</v>
      </c>
      <c r="AA79" s="275" t="s">
        <v>43</v>
      </c>
      <c r="AB79" s="594" t="str">
        <f>IF(U79=0,"",IF(U80&gt;=U79,"○","×"))</f>
        <v>○</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30" t="s">
        <v>97</v>
      </c>
      <c r="D80" s="730"/>
      <c r="E80" s="730"/>
      <c r="F80" s="730"/>
      <c r="G80" s="730"/>
      <c r="H80" s="730"/>
      <c r="I80" s="730"/>
      <c r="J80" s="730"/>
      <c r="K80" s="730"/>
      <c r="L80" s="730"/>
      <c r="M80" s="730"/>
      <c r="N80" s="730"/>
      <c r="O80" s="730"/>
      <c r="P80" s="730"/>
      <c r="Q80" s="730"/>
      <c r="R80" s="730"/>
      <c r="S80" s="730"/>
      <c r="T80" s="731"/>
      <c r="U80" s="713">
        <f>U81+U86</f>
        <v>336000</v>
      </c>
      <c r="V80" s="714"/>
      <c r="W80" s="714"/>
      <c r="X80" s="714"/>
      <c r="Y80" s="714"/>
      <c r="Z80" s="333" t="s">
        <v>36</v>
      </c>
      <c r="AA80" s="275" t="s">
        <v>43</v>
      </c>
      <c r="AB80" s="596"/>
      <c r="AC80" s="275"/>
      <c r="AD80" s="275"/>
      <c r="AE80" s="275"/>
      <c r="AF80" s="275"/>
      <c r="AG80" s="275"/>
      <c r="AH80" s="322"/>
      <c r="AI80" s="322"/>
      <c r="AJ80" s="322"/>
      <c r="AK80" s="322"/>
      <c r="AL80" s="322"/>
      <c r="AM80" s="358"/>
    </row>
    <row r="81" spans="1:55" ht="9.75" customHeight="1" thickBot="1">
      <c r="A81" s="256"/>
      <c r="B81" s="356"/>
      <c r="C81" s="746" t="s">
        <v>98</v>
      </c>
      <c r="D81" s="747"/>
      <c r="E81" s="750" t="s">
        <v>99</v>
      </c>
      <c r="F81" s="751"/>
      <c r="G81" s="751"/>
      <c r="H81" s="751"/>
      <c r="I81" s="751"/>
      <c r="J81" s="751"/>
      <c r="K81" s="751"/>
      <c r="L81" s="751"/>
      <c r="M81" s="751"/>
      <c r="N81" s="751"/>
      <c r="O81" s="751"/>
      <c r="P81" s="751"/>
      <c r="Q81" s="751"/>
      <c r="R81" s="751"/>
      <c r="S81" s="751"/>
      <c r="T81" s="752"/>
      <c r="U81" s="756">
        <v>186000</v>
      </c>
      <c r="V81" s="757"/>
      <c r="W81" s="757"/>
      <c r="X81" s="757"/>
      <c r="Y81" s="758"/>
      <c r="Z81" s="762" t="s">
        <v>36</v>
      </c>
      <c r="AA81" s="764" t="s">
        <v>43</v>
      </c>
      <c r="AB81" s="256"/>
      <c r="AC81" s="339"/>
      <c r="AD81" s="359"/>
      <c r="AE81" s="359"/>
      <c r="AF81" s="339"/>
      <c r="AG81" s="256"/>
      <c r="AH81" s="322"/>
      <c r="AI81" s="256"/>
      <c r="AJ81" s="322"/>
      <c r="AK81" s="256"/>
      <c r="AL81" s="322"/>
      <c r="AM81" s="358"/>
    </row>
    <row r="82" spans="1:55" ht="9.75" customHeight="1" thickBot="1">
      <c r="A82" s="256"/>
      <c r="B82" s="356"/>
      <c r="C82" s="746"/>
      <c r="D82" s="747"/>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73</v>
      </c>
      <c r="AC82" s="732">
        <f>IFERROR(U83/U81*100,0)</f>
        <v>75.268817204301072</v>
      </c>
      <c r="AD82" s="733"/>
      <c r="AE82" s="734"/>
      <c r="AF82" s="738" t="s">
        <v>93</v>
      </c>
      <c r="AG82" s="738" t="s">
        <v>74</v>
      </c>
      <c r="AH82" s="739" t="s">
        <v>43</v>
      </c>
      <c r="AI82" s="594" t="str">
        <f>IF(U79=0,"",IF(U81=0,"",IF(AND(AC82&gt;=200/3,AC82&lt;=100),"○","×")))</f>
        <v>○</v>
      </c>
      <c r="AJ82" s="322"/>
      <c r="AK82" s="256"/>
      <c r="AL82" s="322"/>
      <c r="AM82" s="740" t="s">
        <v>2345</v>
      </c>
      <c r="AN82" s="741"/>
      <c r="AO82" s="741"/>
      <c r="AP82" s="741"/>
      <c r="AQ82" s="741"/>
      <c r="AR82" s="741"/>
      <c r="AS82" s="741"/>
      <c r="AT82" s="741"/>
      <c r="AU82" s="741"/>
      <c r="AV82" s="741"/>
      <c r="AW82" s="741"/>
      <c r="AX82" s="741"/>
      <c r="AY82" s="741"/>
      <c r="AZ82" s="741"/>
      <c r="BA82" s="741"/>
      <c r="BB82" s="741"/>
      <c r="BC82" s="742"/>
    </row>
    <row r="83" spans="1:55" ht="9.75" customHeight="1" thickBot="1">
      <c r="A83" s="256"/>
      <c r="B83" s="356"/>
      <c r="C83" s="746"/>
      <c r="D83" s="747"/>
      <c r="E83" s="311"/>
      <c r="F83" s="766" t="s">
        <v>2346</v>
      </c>
      <c r="G83" s="767"/>
      <c r="H83" s="767"/>
      <c r="I83" s="767"/>
      <c r="J83" s="767"/>
      <c r="K83" s="767"/>
      <c r="L83" s="767"/>
      <c r="M83" s="767"/>
      <c r="N83" s="767"/>
      <c r="O83" s="767"/>
      <c r="P83" s="767"/>
      <c r="Q83" s="767"/>
      <c r="R83" s="767"/>
      <c r="S83" s="767"/>
      <c r="T83" s="767"/>
      <c r="U83" s="771">
        <v>140000</v>
      </c>
      <c r="V83" s="772"/>
      <c r="W83" s="772"/>
      <c r="X83" s="772"/>
      <c r="Y83" s="773"/>
      <c r="Z83" s="774" t="s">
        <v>36</v>
      </c>
      <c r="AA83" s="764" t="s">
        <v>43</v>
      </c>
      <c r="AB83" s="765"/>
      <c r="AC83" s="735"/>
      <c r="AD83" s="736"/>
      <c r="AE83" s="737"/>
      <c r="AF83" s="738"/>
      <c r="AG83" s="738"/>
      <c r="AH83" s="739"/>
      <c r="AI83" s="596"/>
      <c r="AJ83" s="322"/>
      <c r="AK83" s="256"/>
      <c r="AL83" s="322"/>
      <c r="AM83" s="743"/>
      <c r="AN83" s="744"/>
      <c r="AO83" s="744"/>
      <c r="AP83" s="744"/>
      <c r="AQ83" s="744"/>
      <c r="AR83" s="744"/>
      <c r="AS83" s="744"/>
      <c r="AT83" s="744"/>
      <c r="AU83" s="744"/>
      <c r="AV83" s="744"/>
      <c r="AW83" s="744"/>
      <c r="AX83" s="744"/>
      <c r="AY83" s="744"/>
      <c r="AZ83" s="744"/>
      <c r="BA83" s="744"/>
      <c r="BB83" s="744"/>
      <c r="BC83" s="745"/>
    </row>
    <row r="84" spans="1:55" ht="9.75" customHeight="1" thickBot="1">
      <c r="A84" s="256"/>
      <c r="B84" s="356"/>
      <c r="C84" s="746"/>
      <c r="D84" s="747"/>
      <c r="E84" s="360"/>
      <c r="F84" s="768"/>
      <c r="G84" s="708"/>
      <c r="H84" s="708"/>
      <c r="I84" s="708"/>
      <c r="J84" s="708"/>
      <c r="K84" s="708"/>
      <c r="L84" s="708"/>
      <c r="M84" s="708"/>
      <c r="N84" s="708"/>
      <c r="O84" s="708"/>
      <c r="P84" s="708"/>
      <c r="Q84" s="708"/>
      <c r="R84" s="708"/>
      <c r="S84" s="708"/>
      <c r="T84" s="708"/>
      <c r="U84" s="759"/>
      <c r="V84" s="760"/>
      <c r="W84" s="760"/>
      <c r="X84" s="760"/>
      <c r="Y84" s="761"/>
      <c r="Z84" s="775"/>
      <c r="AA84" s="764"/>
      <c r="AB84" s="256"/>
      <c r="AC84" s="256"/>
      <c r="AD84" s="256"/>
      <c r="AE84" s="256"/>
      <c r="AF84" s="256"/>
      <c r="AG84" s="256"/>
      <c r="AH84" s="256"/>
      <c r="AI84" s="256"/>
      <c r="AJ84" s="322"/>
      <c r="AK84" s="322"/>
      <c r="AL84" s="322"/>
    </row>
    <row r="85" spans="1:55" ht="15" customHeight="1" thickBot="1">
      <c r="A85" s="256"/>
      <c r="B85" s="356"/>
      <c r="C85" s="748"/>
      <c r="D85" s="749"/>
      <c r="E85" s="361"/>
      <c r="F85" s="769"/>
      <c r="G85" s="770"/>
      <c r="H85" s="770"/>
      <c r="I85" s="770"/>
      <c r="J85" s="770"/>
      <c r="K85" s="770"/>
      <c r="L85" s="770"/>
      <c r="M85" s="770"/>
      <c r="N85" s="770"/>
      <c r="O85" s="770"/>
      <c r="P85" s="770"/>
      <c r="Q85" s="770"/>
      <c r="R85" s="770"/>
      <c r="S85" s="770"/>
      <c r="T85" s="770"/>
      <c r="U85" s="362" t="s">
        <v>73</v>
      </c>
      <c r="V85" s="776">
        <f>U83/2</f>
        <v>70000</v>
      </c>
      <c r="W85" s="776"/>
      <c r="X85" s="776"/>
      <c r="Y85" s="101" t="s">
        <v>36</v>
      </c>
      <c r="Z85" s="3" t="s">
        <v>74</v>
      </c>
      <c r="AA85" s="102"/>
      <c r="AB85" s="343"/>
      <c r="AC85" s="343"/>
      <c r="AD85" s="344"/>
      <c r="AE85" s="777"/>
      <c r="AF85" s="777"/>
      <c r="AG85" s="339"/>
      <c r="AH85" s="256"/>
      <c r="AI85" s="348"/>
      <c r="AJ85" s="322"/>
      <c r="AK85" s="322"/>
      <c r="AL85" s="322"/>
      <c r="AM85" s="358"/>
    </row>
    <row r="86" spans="1:55" ht="9.75" customHeight="1" thickBot="1">
      <c r="A86" s="256"/>
      <c r="B86" s="356"/>
      <c r="C86" s="778" t="s">
        <v>100</v>
      </c>
      <c r="D86" s="779"/>
      <c r="E86" s="750" t="s">
        <v>101</v>
      </c>
      <c r="F86" s="751"/>
      <c r="G86" s="751"/>
      <c r="H86" s="751"/>
      <c r="I86" s="751"/>
      <c r="J86" s="751"/>
      <c r="K86" s="751"/>
      <c r="L86" s="751"/>
      <c r="M86" s="751"/>
      <c r="N86" s="751"/>
      <c r="O86" s="751"/>
      <c r="P86" s="751"/>
      <c r="Q86" s="751"/>
      <c r="R86" s="751"/>
      <c r="S86" s="751"/>
      <c r="T86" s="752"/>
      <c r="U86" s="756">
        <v>150000</v>
      </c>
      <c r="V86" s="757"/>
      <c r="W86" s="757"/>
      <c r="X86" s="757"/>
      <c r="Y86" s="758"/>
      <c r="Z86" s="781" t="s">
        <v>36</v>
      </c>
      <c r="AA86" s="764" t="s">
        <v>43</v>
      </c>
      <c r="AB86" s="343"/>
      <c r="AC86" s="256"/>
      <c r="AD86" s="339"/>
      <c r="AE86" s="359"/>
      <c r="AF86" s="359"/>
      <c r="AG86" s="339"/>
      <c r="AH86" s="256"/>
      <c r="AI86" s="256"/>
      <c r="AJ86" s="322"/>
      <c r="AK86" s="322"/>
      <c r="AL86" s="322"/>
      <c r="AM86" s="358"/>
    </row>
    <row r="87" spans="1:55" ht="9.75" customHeight="1" thickBot="1">
      <c r="A87" s="256"/>
      <c r="B87" s="356"/>
      <c r="C87" s="780"/>
      <c r="D87" s="747"/>
      <c r="E87" s="753"/>
      <c r="F87" s="754"/>
      <c r="G87" s="754"/>
      <c r="H87" s="754"/>
      <c r="I87" s="754"/>
      <c r="J87" s="754"/>
      <c r="K87" s="754"/>
      <c r="L87" s="754"/>
      <c r="M87" s="754"/>
      <c r="N87" s="754"/>
      <c r="O87" s="754"/>
      <c r="P87" s="754"/>
      <c r="Q87" s="754"/>
      <c r="R87" s="754"/>
      <c r="S87" s="754"/>
      <c r="T87" s="755"/>
      <c r="U87" s="759"/>
      <c r="V87" s="760"/>
      <c r="W87" s="760"/>
      <c r="X87" s="760"/>
      <c r="Y87" s="761"/>
      <c r="Z87" s="782"/>
      <c r="AA87" s="764"/>
      <c r="AB87" s="765" t="s">
        <v>73</v>
      </c>
      <c r="AC87" s="732">
        <f>IFERROR(U88/U86*100,0)</f>
        <v>83.333333333333343</v>
      </c>
      <c r="AD87" s="733"/>
      <c r="AE87" s="734"/>
      <c r="AF87" s="738" t="s">
        <v>93</v>
      </c>
      <c r="AG87" s="738" t="s">
        <v>74</v>
      </c>
      <c r="AH87" s="739" t="s">
        <v>43</v>
      </c>
      <c r="AI87" s="594" t="str">
        <f>IF(U79=0,"",IF(U86=0,"",IF(AND(AC87&gt;=200/3,AC87&lt;=100),"○","×")))</f>
        <v>○</v>
      </c>
      <c r="AJ87" s="322"/>
      <c r="AK87" s="322"/>
      <c r="AL87" s="322"/>
      <c r="AM87" s="740" t="s">
        <v>2347</v>
      </c>
      <c r="AN87" s="741"/>
      <c r="AO87" s="741"/>
      <c r="AP87" s="741"/>
      <c r="AQ87" s="741"/>
      <c r="AR87" s="741"/>
      <c r="AS87" s="741"/>
      <c r="AT87" s="741"/>
      <c r="AU87" s="741"/>
      <c r="AV87" s="741"/>
      <c r="AW87" s="741"/>
      <c r="AX87" s="741"/>
      <c r="AY87" s="741"/>
      <c r="AZ87" s="741"/>
      <c r="BA87" s="741"/>
      <c r="BB87" s="741"/>
      <c r="BC87" s="742"/>
    </row>
    <row r="88" spans="1:55" ht="9.75" customHeight="1" thickBot="1">
      <c r="A88" s="256"/>
      <c r="B88" s="356"/>
      <c r="C88" s="780"/>
      <c r="D88" s="747"/>
      <c r="E88" s="363"/>
      <c r="F88" s="766" t="s">
        <v>2348</v>
      </c>
      <c r="G88" s="767"/>
      <c r="H88" s="767"/>
      <c r="I88" s="767"/>
      <c r="J88" s="767"/>
      <c r="K88" s="767"/>
      <c r="L88" s="767"/>
      <c r="M88" s="767"/>
      <c r="N88" s="767"/>
      <c r="O88" s="767"/>
      <c r="P88" s="767"/>
      <c r="Q88" s="767"/>
      <c r="R88" s="767"/>
      <c r="S88" s="767"/>
      <c r="T88" s="767"/>
      <c r="U88" s="771">
        <v>125000</v>
      </c>
      <c r="V88" s="772"/>
      <c r="W88" s="772"/>
      <c r="X88" s="772"/>
      <c r="Y88" s="773"/>
      <c r="Z88" s="783" t="s">
        <v>36</v>
      </c>
      <c r="AA88" s="764" t="s">
        <v>43</v>
      </c>
      <c r="AB88" s="765"/>
      <c r="AC88" s="735"/>
      <c r="AD88" s="736"/>
      <c r="AE88" s="737"/>
      <c r="AF88" s="738"/>
      <c r="AG88" s="738"/>
      <c r="AH88" s="739"/>
      <c r="AI88" s="596"/>
      <c r="AJ88" s="322"/>
      <c r="AK88" s="322"/>
      <c r="AL88" s="322"/>
      <c r="AM88" s="743"/>
      <c r="AN88" s="744"/>
      <c r="AO88" s="744"/>
      <c r="AP88" s="744"/>
      <c r="AQ88" s="744"/>
      <c r="AR88" s="744"/>
      <c r="AS88" s="744"/>
      <c r="AT88" s="744"/>
      <c r="AU88" s="744"/>
      <c r="AV88" s="744"/>
      <c r="AW88" s="744"/>
      <c r="AX88" s="744"/>
      <c r="AY88" s="744"/>
      <c r="AZ88" s="744"/>
      <c r="BA88" s="744"/>
      <c r="BB88" s="744"/>
      <c r="BC88" s="745"/>
    </row>
    <row r="89" spans="1:55" ht="9.75" customHeight="1" thickBot="1">
      <c r="A89" s="256"/>
      <c r="B89" s="356"/>
      <c r="C89" s="746"/>
      <c r="D89" s="747"/>
      <c r="E89" s="364"/>
      <c r="F89" s="768"/>
      <c r="G89" s="708"/>
      <c r="H89" s="708"/>
      <c r="I89" s="708"/>
      <c r="J89" s="708"/>
      <c r="K89" s="708"/>
      <c r="L89" s="708"/>
      <c r="M89" s="708"/>
      <c r="N89" s="708"/>
      <c r="O89" s="708"/>
      <c r="P89" s="708"/>
      <c r="Q89" s="708"/>
      <c r="R89" s="708"/>
      <c r="S89" s="708"/>
      <c r="T89" s="708"/>
      <c r="U89" s="759"/>
      <c r="V89" s="760"/>
      <c r="W89" s="760"/>
      <c r="X89" s="760"/>
      <c r="Y89" s="761"/>
      <c r="Z89" s="784"/>
      <c r="AA89" s="764"/>
      <c r="AB89" s="256"/>
      <c r="AC89" s="256"/>
      <c r="AD89" s="256"/>
      <c r="AE89" s="256"/>
      <c r="AF89" s="256"/>
      <c r="AG89" s="256"/>
      <c r="AH89" s="256"/>
      <c r="AI89" s="256"/>
      <c r="AJ89" s="322"/>
      <c r="AK89" s="322"/>
      <c r="AL89" s="322"/>
    </row>
    <row r="90" spans="1:55" ht="16.5" customHeight="1">
      <c r="A90" s="256"/>
      <c r="B90" s="356"/>
      <c r="C90" s="748"/>
      <c r="D90" s="749"/>
      <c r="E90" s="365"/>
      <c r="F90" s="769"/>
      <c r="G90" s="770"/>
      <c r="H90" s="770"/>
      <c r="I90" s="770"/>
      <c r="J90" s="770"/>
      <c r="K90" s="770"/>
      <c r="L90" s="770"/>
      <c r="M90" s="770"/>
      <c r="N90" s="770"/>
      <c r="O90" s="770"/>
      <c r="P90" s="770"/>
      <c r="Q90" s="770"/>
      <c r="R90" s="770"/>
      <c r="S90" s="770"/>
      <c r="T90" s="770"/>
      <c r="U90" s="347" t="s">
        <v>73</v>
      </c>
      <c r="V90" s="705">
        <f>U88/2</f>
        <v>62500</v>
      </c>
      <c r="W90" s="705"/>
      <c r="X90" s="705"/>
      <c r="Y90" s="100" t="s">
        <v>36</v>
      </c>
      <c r="Z90" s="4" t="s">
        <v>74</v>
      </c>
      <c r="AA90" s="102"/>
      <c r="AB90" s="343"/>
      <c r="AC90" s="344"/>
      <c r="AD90" s="777"/>
      <c r="AE90" s="777"/>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94" t="s">
        <v>103</v>
      </c>
      <c r="C92" s="794"/>
      <c r="D92" s="794"/>
      <c r="E92" s="794"/>
      <c r="F92" s="794"/>
      <c r="G92" s="794"/>
      <c r="H92" s="794"/>
      <c r="I92" s="794"/>
      <c r="J92" s="794"/>
      <c r="K92" s="794"/>
      <c r="L92" s="794"/>
      <c r="M92" s="794"/>
      <c r="N92" s="794"/>
      <c r="O92" s="794"/>
      <c r="P92" s="794"/>
      <c r="Q92" s="794"/>
      <c r="R92" s="794"/>
      <c r="S92" s="794"/>
      <c r="T92" s="794"/>
      <c r="U92" s="794"/>
      <c r="V92" s="794"/>
      <c r="W92" s="794"/>
      <c r="X92" s="794"/>
      <c r="Y92" s="794"/>
      <c r="Z92" s="794"/>
      <c r="AA92" s="794"/>
      <c r="AB92" s="794"/>
      <c r="AC92" s="794"/>
      <c r="AD92" s="794"/>
      <c r="AE92" s="794"/>
      <c r="AF92" s="794"/>
      <c r="AG92" s="794"/>
      <c r="AH92" s="794"/>
      <c r="AI92" s="794"/>
      <c r="AJ92" s="794"/>
      <c r="AK92" s="794"/>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5" t="str">
        <f>IF(SUM('別紙様式6-2 事業所個票１:事業所個票10'!CI4)&gt;=1,"該当","")</f>
        <v>該当</v>
      </c>
      <c r="AJ93" s="796"/>
      <c r="AK93" s="797"/>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5" t="str">
        <f>IF(SUM('別紙様式6-2 事業所個票１:事業所個票10'!CI4)=0,"該当","")</f>
        <v/>
      </c>
      <c r="AJ95" s="796"/>
      <c r="AK95" s="797"/>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8" t="s">
        <v>108</v>
      </c>
      <c r="D97" s="798"/>
      <c r="E97" s="798"/>
      <c r="F97" s="798"/>
      <c r="G97" s="798"/>
      <c r="H97" s="798"/>
      <c r="I97" s="798"/>
      <c r="J97" s="798"/>
      <c r="K97" s="798"/>
      <c r="L97" s="798"/>
      <c r="M97" s="798"/>
      <c r="N97" s="798"/>
      <c r="O97" s="798"/>
      <c r="P97" s="798"/>
      <c r="Q97" s="798"/>
      <c r="R97" s="798"/>
      <c r="S97" s="798"/>
      <c r="T97" s="798"/>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6"/>
      <c r="D98" s="787"/>
      <c r="E98" s="640" t="s">
        <v>109</v>
      </c>
      <c r="F98" s="640"/>
      <c r="G98" s="640"/>
      <c r="H98" s="640"/>
      <c r="I98" s="640"/>
      <c r="J98" s="640"/>
      <c r="K98" s="640"/>
      <c r="L98" s="640"/>
      <c r="M98" s="640"/>
      <c r="N98" s="640"/>
      <c r="O98" s="640"/>
      <c r="P98" s="640"/>
      <c r="Q98" s="640"/>
      <c r="R98" s="799"/>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8" t="s">
        <v>2242</v>
      </c>
      <c r="AO99" s="638"/>
      <c r="AP99" s="638"/>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8" t="s">
        <v>2243</v>
      </c>
      <c r="AO100" s="638"/>
      <c r="AP100" s="638"/>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5" t="s">
        <v>116</v>
      </c>
      <c r="D103" s="785"/>
      <c r="E103" s="785"/>
      <c r="F103" s="785"/>
      <c r="G103" s="785"/>
      <c r="H103" s="785"/>
      <c r="I103" s="785"/>
      <c r="J103" s="785"/>
      <c r="K103" s="785"/>
      <c r="L103" s="325"/>
      <c r="M103" s="786"/>
      <c r="N103" s="787"/>
      <c r="O103" s="788" t="s">
        <v>117</v>
      </c>
      <c r="P103" s="789"/>
      <c r="Q103" s="789"/>
      <c r="R103" s="789"/>
      <c r="S103" s="789"/>
      <c r="T103" s="789"/>
      <c r="U103" s="789"/>
      <c r="V103" s="789"/>
      <c r="W103" s="789"/>
      <c r="X103" s="789"/>
      <c r="Y103" s="789"/>
      <c r="Z103" s="789"/>
      <c r="AA103" s="789"/>
      <c r="AB103" s="789"/>
      <c r="AC103" s="789"/>
      <c r="AD103" s="789"/>
      <c r="AE103" s="789"/>
      <c r="AF103" s="789"/>
      <c r="AG103" s="789"/>
      <c r="AH103" s="789"/>
      <c r="AI103" s="789"/>
      <c r="AJ103" s="790"/>
      <c r="AK103" s="284" t="str">
        <f>IF(T98="○","",(IF(AM100=TRUE,"○","×")))</f>
        <v/>
      </c>
      <c r="AL103" s="265"/>
      <c r="AM103" s="791" t="s">
        <v>2152</v>
      </c>
      <c r="AN103" s="792"/>
      <c r="AO103" s="792"/>
      <c r="AP103" s="792"/>
      <c r="AQ103" s="792"/>
      <c r="AR103" s="792"/>
      <c r="AS103" s="792"/>
      <c r="AT103" s="792"/>
      <c r="AU103" s="792"/>
      <c r="AV103" s="792"/>
      <c r="AW103" s="792"/>
      <c r="AX103" s="792"/>
      <c r="AY103" s="792"/>
      <c r="AZ103" s="792"/>
      <c r="BA103" s="792"/>
      <c r="BB103" s="792"/>
      <c r="BC103" s="7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8" t="s">
        <v>118</v>
      </c>
      <c r="D105" s="798"/>
      <c r="E105" s="798"/>
      <c r="F105" s="798"/>
      <c r="G105" s="798"/>
      <c r="H105" s="798"/>
      <c r="I105" s="798"/>
      <c r="J105" s="798"/>
      <c r="K105" s="798"/>
      <c r="L105" s="798"/>
      <c r="M105" s="798"/>
      <c r="N105" s="798"/>
      <c r="O105" s="798"/>
      <c r="P105" s="798"/>
      <c r="Q105" s="798"/>
      <c r="R105" s="798"/>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6"/>
      <c r="D106" s="787"/>
      <c r="E106" s="640" t="s">
        <v>119</v>
      </c>
      <c r="F106" s="640"/>
      <c r="G106" s="640"/>
      <c r="H106" s="640"/>
      <c r="I106" s="640"/>
      <c r="J106" s="640"/>
      <c r="K106" s="640"/>
      <c r="L106" s="640"/>
      <c r="M106" s="640"/>
      <c r="N106" s="640"/>
      <c r="O106" s="640"/>
      <c r="P106" s="640"/>
      <c r="Q106" s="640"/>
      <c r="R106" s="799"/>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800"/>
      <c r="C107" s="381" t="s">
        <v>110</v>
      </c>
      <c r="D107" s="801" t="s">
        <v>120</v>
      </c>
      <c r="E107" s="802"/>
      <c r="F107" s="802"/>
      <c r="G107" s="802"/>
      <c r="H107" s="697"/>
      <c r="I107" s="697"/>
      <c r="J107" s="697"/>
      <c r="K107" s="697"/>
      <c r="L107" s="697"/>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803"/>
      <c r="AL107" s="265"/>
      <c r="AM107" s="162" t="b">
        <v>0</v>
      </c>
      <c r="AN107" s="638" t="s">
        <v>2242</v>
      </c>
      <c r="AO107" s="638"/>
      <c r="AP107" s="638"/>
      <c r="AQ107" s="258"/>
      <c r="AR107" s="162" t="b">
        <v>0</v>
      </c>
      <c r="AS107" s="638" t="s">
        <v>2244</v>
      </c>
      <c r="AT107" s="638"/>
      <c r="AU107" s="638"/>
    </row>
    <row r="108" spans="1:55" s="266" customFormat="1" ht="25.5" customHeight="1" thickBot="1">
      <c r="A108" s="265"/>
      <c r="B108" s="800"/>
      <c r="C108" s="818"/>
      <c r="D108" s="820" t="s">
        <v>121</v>
      </c>
      <c r="E108" s="821"/>
      <c r="F108" s="821"/>
      <c r="G108" s="821"/>
      <c r="H108" s="826"/>
      <c r="I108" s="828" t="s">
        <v>37</v>
      </c>
      <c r="J108" s="830" t="s">
        <v>122</v>
      </c>
      <c r="K108" s="831"/>
      <c r="L108" s="831"/>
      <c r="M108" s="831"/>
      <c r="N108" s="831"/>
      <c r="O108" s="831"/>
      <c r="P108" s="831"/>
      <c r="Q108" s="831"/>
      <c r="R108" s="831"/>
      <c r="S108" s="831"/>
      <c r="T108" s="831"/>
      <c r="U108" s="831"/>
      <c r="V108" s="831"/>
      <c r="W108" s="831"/>
      <c r="X108" s="831"/>
      <c r="Y108" s="831"/>
      <c r="Z108" s="831"/>
      <c r="AA108" s="831"/>
      <c r="AB108" s="831"/>
      <c r="AC108" s="831"/>
      <c r="AD108" s="831"/>
      <c r="AE108" s="831"/>
      <c r="AF108" s="831"/>
      <c r="AG108" s="831"/>
      <c r="AH108" s="831"/>
      <c r="AI108" s="831"/>
      <c r="AJ108" s="831"/>
      <c r="AK108" s="832"/>
      <c r="AL108" s="265"/>
      <c r="AM108" s="162" t="b">
        <v>1</v>
      </c>
      <c r="AN108" s="638" t="s">
        <v>2243</v>
      </c>
      <c r="AO108" s="638"/>
      <c r="AP108" s="638"/>
      <c r="AQ108" s="402"/>
      <c r="AR108" s="162" t="b">
        <v>0</v>
      </c>
      <c r="AS108" s="638" t="s">
        <v>2245</v>
      </c>
      <c r="AT108" s="638"/>
      <c r="AU108" s="638"/>
      <c r="AV108" s="402"/>
      <c r="AW108" s="402"/>
      <c r="AX108" s="402"/>
      <c r="AY108" s="402"/>
      <c r="AZ108" s="402"/>
      <c r="BA108" s="402"/>
      <c r="BB108" s="402"/>
      <c r="BC108" s="402"/>
    </row>
    <row r="109" spans="1:55" s="266" customFormat="1" ht="33" customHeight="1" thickBot="1">
      <c r="A109" s="265"/>
      <c r="B109" s="800"/>
      <c r="C109" s="818"/>
      <c r="D109" s="822"/>
      <c r="E109" s="823"/>
      <c r="F109" s="823"/>
      <c r="G109" s="823"/>
      <c r="H109" s="827"/>
      <c r="I109" s="829"/>
      <c r="J109" s="833" t="s">
        <v>2349</v>
      </c>
      <c r="K109" s="834"/>
      <c r="L109" s="834"/>
      <c r="M109" s="834"/>
      <c r="N109" s="834"/>
      <c r="O109" s="834"/>
      <c r="P109" s="834"/>
      <c r="Q109" s="834"/>
      <c r="R109" s="834"/>
      <c r="S109" s="834"/>
      <c r="T109" s="834"/>
      <c r="U109" s="834"/>
      <c r="V109" s="834"/>
      <c r="W109" s="834"/>
      <c r="X109" s="834"/>
      <c r="Y109" s="834"/>
      <c r="Z109" s="834"/>
      <c r="AA109" s="834"/>
      <c r="AB109" s="834"/>
      <c r="AC109" s="834"/>
      <c r="AD109" s="834"/>
      <c r="AE109" s="834"/>
      <c r="AF109" s="834"/>
      <c r="AG109" s="834"/>
      <c r="AH109" s="834"/>
      <c r="AI109" s="834"/>
      <c r="AJ109" s="834"/>
      <c r="AK109" s="835"/>
      <c r="AL109" s="265"/>
      <c r="AM109" s="791" t="s">
        <v>2350</v>
      </c>
      <c r="AN109" s="813"/>
      <c r="AO109" s="813"/>
      <c r="AP109" s="813"/>
      <c r="AQ109" s="813"/>
      <c r="AR109" s="813"/>
      <c r="AS109" s="813"/>
      <c r="AT109" s="813"/>
      <c r="AU109" s="813"/>
      <c r="AV109" s="813"/>
      <c r="AW109" s="813"/>
      <c r="AX109" s="813"/>
      <c r="AY109" s="813"/>
      <c r="AZ109" s="813"/>
      <c r="BA109" s="813"/>
      <c r="BB109" s="813"/>
      <c r="BC109" s="814"/>
    </row>
    <row r="110" spans="1:55" s="266" customFormat="1" ht="19.5" customHeight="1" thickBot="1">
      <c r="A110" s="265"/>
      <c r="B110" s="800"/>
      <c r="C110" s="818"/>
      <c r="D110" s="822"/>
      <c r="E110" s="823"/>
      <c r="F110" s="823"/>
      <c r="G110" s="823"/>
      <c r="H110" s="804"/>
      <c r="I110" s="806" t="s">
        <v>44</v>
      </c>
      <c r="J110" s="403" t="s">
        <v>123</v>
      </c>
      <c r="K110" s="404"/>
      <c r="L110" s="404"/>
      <c r="M110" s="404"/>
      <c r="N110" s="404"/>
      <c r="O110" s="404"/>
      <c r="P110" s="404"/>
      <c r="Q110" s="404"/>
      <c r="R110" s="404"/>
      <c r="S110" s="808" t="s">
        <v>124</v>
      </c>
      <c r="T110" s="808"/>
      <c r="U110" s="808"/>
      <c r="V110" s="808"/>
      <c r="W110" s="808"/>
      <c r="X110" s="808"/>
      <c r="Y110" s="808"/>
      <c r="Z110" s="808"/>
      <c r="AA110" s="808"/>
      <c r="AB110" s="808"/>
      <c r="AC110" s="808"/>
      <c r="AD110" s="808"/>
      <c r="AE110" s="808"/>
      <c r="AF110" s="808"/>
      <c r="AG110" s="808"/>
      <c r="AH110" s="808"/>
      <c r="AI110" s="808"/>
      <c r="AJ110" s="808"/>
      <c r="AK110" s="809"/>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800"/>
      <c r="C111" s="819"/>
      <c r="D111" s="824"/>
      <c r="E111" s="825"/>
      <c r="F111" s="825"/>
      <c r="G111" s="825"/>
      <c r="H111" s="805"/>
      <c r="I111" s="807"/>
      <c r="J111" s="810" t="s">
        <v>2351</v>
      </c>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2"/>
      <c r="AL111" s="265"/>
      <c r="AM111" s="791" t="s">
        <v>2352</v>
      </c>
      <c r="AN111" s="813"/>
      <c r="AO111" s="813"/>
      <c r="AP111" s="813"/>
      <c r="AQ111" s="813"/>
      <c r="AR111" s="813"/>
      <c r="AS111" s="813"/>
      <c r="AT111" s="813"/>
      <c r="AU111" s="813"/>
      <c r="AV111" s="813"/>
      <c r="AW111" s="813"/>
      <c r="AX111" s="813"/>
      <c r="AY111" s="813"/>
      <c r="AZ111" s="813"/>
      <c r="BA111" s="813"/>
      <c r="BB111" s="813"/>
      <c r="BC111" s="814"/>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5" t="s">
        <v>2353</v>
      </c>
      <c r="D114" s="785"/>
      <c r="E114" s="785"/>
      <c r="F114" s="785"/>
      <c r="G114" s="785"/>
      <c r="H114" s="785"/>
      <c r="I114" s="785"/>
      <c r="J114" s="785"/>
      <c r="K114" s="785"/>
      <c r="L114" s="325"/>
      <c r="M114" s="786"/>
      <c r="N114" s="787"/>
      <c r="O114" s="815" t="s">
        <v>126</v>
      </c>
      <c r="P114" s="816"/>
      <c r="Q114" s="816"/>
      <c r="R114" s="816"/>
      <c r="S114" s="816"/>
      <c r="T114" s="816"/>
      <c r="U114" s="816"/>
      <c r="V114" s="816"/>
      <c r="W114" s="816"/>
      <c r="X114" s="816"/>
      <c r="Y114" s="816"/>
      <c r="Z114" s="816"/>
      <c r="AA114" s="816"/>
      <c r="AB114" s="816"/>
      <c r="AC114" s="816"/>
      <c r="AD114" s="816"/>
      <c r="AE114" s="816"/>
      <c r="AF114" s="816"/>
      <c r="AG114" s="816"/>
      <c r="AH114" s="816"/>
      <c r="AI114" s="816"/>
      <c r="AJ114" s="817"/>
      <c r="AK114" s="284" t="str">
        <f>IF(T106="○","",(IF(AM108=TRUE,"○","×")))</f>
        <v>○</v>
      </c>
      <c r="AL114" s="265"/>
      <c r="AM114" s="791" t="s">
        <v>2153</v>
      </c>
      <c r="AN114" s="792"/>
      <c r="AO114" s="792"/>
      <c r="AP114" s="792"/>
      <c r="AQ114" s="792"/>
      <c r="AR114" s="792"/>
      <c r="AS114" s="792"/>
      <c r="AT114" s="792"/>
      <c r="AU114" s="792"/>
      <c r="AV114" s="792"/>
      <c r="AW114" s="792"/>
      <c r="AX114" s="792"/>
      <c r="AY114" s="792"/>
      <c r="AZ114" s="792"/>
      <c r="BA114" s="792"/>
      <c r="BB114" s="792"/>
      <c r="BC114" s="7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94" t="s">
        <v>127</v>
      </c>
      <c r="C116" s="794"/>
      <c r="D116" s="794"/>
      <c r="E116" s="794"/>
      <c r="F116" s="794"/>
      <c r="G116" s="794"/>
      <c r="H116" s="794"/>
      <c r="I116" s="794"/>
      <c r="J116" s="794"/>
      <c r="K116" s="794"/>
      <c r="L116" s="794"/>
      <c r="M116" s="794"/>
      <c r="N116" s="794"/>
      <c r="O116" s="794"/>
      <c r="P116" s="794"/>
      <c r="Q116" s="794"/>
      <c r="R116" s="794"/>
      <c r="S116" s="794"/>
      <c r="T116" s="794"/>
      <c r="U116" s="794"/>
      <c r="V116" s="794"/>
      <c r="W116" s="794"/>
      <c r="X116" s="794"/>
      <c r="Y116" s="794"/>
      <c r="Z116" s="794"/>
      <c r="AA116" s="794"/>
      <c r="AB116" s="794"/>
      <c r="AC116" s="794"/>
      <c r="AD116" s="794"/>
      <c r="AE116" s="794"/>
      <c r="AF116" s="794"/>
      <c r="AG116" s="794"/>
      <c r="AH116" s="794"/>
      <c r="AI116" s="794"/>
      <c r="AJ116" s="794"/>
      <c r="AK116" s="794"/>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8" t="s">
        <v>2244</v>
      </c>
      <c r="AT117" s="638"/>
      <c r="AU117" s="638"/>
    </row>
    <row r="118" spans="1:55" s="266" customFormat="1" ht="20.25" customHeight="1" thickBot="1">
      <c r="A118" s="265"/>
      <c r="B118" s="786"/>
      <c r="C118" s="787"/>
      <c r="D118" s="852" t="s">
        <v>119</v>
      </c>
      <c r="E118" s="852"/>
      <c r="F118" s="852"/>
      <c r="G118" s="852"/>
      <c r="H118" s="852"/>
      <c r="I118" s="852"/>
      <c r="J118" s="852"/>
      <c r="K118" s="852"/>
      <c r="L118" s="852"/>
      <c r="M118" s="852"/>
      <c r="N118" s="852"/>
      <c r="O118" s="852"/>
      <c r="P118" s="852"/>
      <c r="Q118" s="853"/>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8" t="s">
        <v>2242</v>
      </c>
      <c r="AO118" s="638"/>
      <c r="AP118" s="638"/>
      <c r="AR118" s="162" t="b">
        <v>0</v>
      </c>
      <c r="AS118" s="638" t="s">
        <v>2245</v>
      </c>
      <c r="AT118" s="638"/>
      <c r="AU118" s="638"/>
    </row>
    <row r="119" spans="1:55" s="266" customFormat="1" ht="28.5" customHeight="1" thickBot="1">
      <c r="A119" s="265"/>
      <c r="B119" s="381" t="s">
        <v>110</v>
      </c>
      <c r="C119" s="854" t="s">
        <v>129</v>
      </c>
      <c r="D119" s="855"/>
      <c r="E119" s="855"/>
      <c r="F119" s="855"/>
      <c r="G119" s="855"/>
      <c r="H119" s="855"/>
      <c r="I119" s="855"/>
      <c r="J119" s="855"/>
      <c r="K119" s="855"/>
      <c r="L119" s="855"/>
      <c r="M119" s="855"/>
      <c r="N119" s="855"/>
      <c r="O119" s="855"/>
      <c r="P119" s="855"/>
      <c r="Q119" s="855"/>
      <c r="R119" s="855"/>
      <c r="S119" s="856"/>
      <c r="T119" s="855"/>
      <c r="U119" s="855"/>
      <c r="V119" s="855"/>
      <c r="W119" s="855"/>
      <c r="X119" s="855"/>
      <c r="Y119" s="855"/>
      <c r="Z119" s="855"/>
      <c r="AA119" s="855"/>
      <c r="AB119" s="855"/>
      <c r="AC119" s="855"/>
      <c r="AD119" s="855"/>
      <c r="AE119" s="855"/>
      <c r="AF119" s="855"/>
      <c r="AG119" s="855"/>
      <c r="AH119" s="855"/>
      <c r="AI119" s="855"/>
      <c r="AJ119" s="855"/>
      <c r="AK119" s="857"/>
      <c r="AL119" s="265"/>
      <c r="AM119" s="162" t="b">
        <v>0</v>
      </c>
      <c r="AN119" s="638" t="s">
        <v>2243</v>
      </c>
      <c r="AO119" s="638"/>
      <c r="AP119" s="638"/>
      <c r="AR119" s="162" t="b">
        <v>0</v>
      </c>
      <c r="AS119" s="638" t="s">
        <v>2246</v>
      </c>
      <c r="AT119" s="638"/>
      <c r="AU119" s="638"/>
    </row>
    <row r="120" spans="1:55" s="266" customFormat="1" ht="25.5" customHeight="1">
      <c r="A120" s="265"/>
      <c r="B120" s="818"/>
      <c r="C120" s="820" t="s">
        <v>130</v>
      </c>
      <c r="D120" s="821"/>
      <c r="E120" s="821"/>
      <c r="F120" s="821"/>
      <c r="G120" s="417"/>
      <c r="H120" s="418" t="s">
        <v>37</v>
      </c>
      <c r="I120" s="836" t="s">
        <v>131</v>
      </c>
      <c r="J120" s="837"/>
      <c r="K120" s="837"/>
      <c r="L120" s="837"/>
      <c r="M120" s="837"/>
      <c r="N120" s="837"/>
      <c r="O120" s="837"/>
      <c r="P120" s="837"/>
      <c r="Q120" s="837"/>
      <c r="R120" s="837"/>
      <c r="S120" s="837"/>
      <c r="T120" s="837"/>
      <c r="U120" s="837"/>
      <c r="V120" s="837"/>
      <c r="W120" s="837"/>
      <c r="X120" s="837"/>
      <c r="Y120" s="837"/>
      <c r="Z120" s="837"/>
      <c r="AA120" s="837"/>
      <c r="AB120" s="837"/>
      <c r="AC120" s="837"/>
      <c r="AD120" s="837"/>
      <c r="AE120" s="837"/>
      <c r="AF120" s="837"/>
      <c r="AG120" s="837"/>
      <c r="AH120" s="837"/>
      <c r="AI120" s="837"/>
      <c r="AJ120" s="837"/>
      <c r="AK120" s="838"/>
      <c r="AL120" s="265"/>
      <c r="AM120" s="609" t="s">
        <v>2354</v>
      </c>
      <c r="AN120" s="839"/>
      <c r="AO120" s="839"/>
      <c r="AP120" s="839"/>
      <c r="AQ120" s="839"/>
      <c r="AR120" s="839"/>
      <c r="AS120" s="839"/>
      <c r="AT120" s="839"/>
      <c r="AU120" s="839"/>
      <c r="AV120" s="839"/>
      <c r="AW120" s="839"/>
      <c r="AX120" s="839"/>
      <c r="AY120" s="839"/>
      <c r="AZ120" s="839"/>
      <c r="BA120" s="839"/>
      <c r="BB120" s="839"/>
      <c r="BC120" s="840"/>
    </row>
    <row r="121" spans="1:55" s="266" customFormat="1" ht="33.75" customHeight="1">
      <c r="A121" s="265"/>
      <c r="B121" s="818"/>
      <c r="C121" s="822"/>
      <c r="D121" s="823"/>
      <c r="E121" s="823"/>
      <c r="F121" s="823"/>
      <c r="G121" s="419"/>
      <c r="H121" s="420" t="s">
        <v>44</v>
      </c>
      <c r="I121" s="846" t="s">
        <v>132</v>
      </c>
      <c r="J121" s="847"/>
      <c r="K121" s="847"/>
      <c r="L121" s="847"/>
      <c r="M121" s="847"/>
      <c r="N121" s="847"/>
      <c r="O121" s="847"/>
      <c r="P121" s="847"/>
      <c r="Q121" s="847"/>
      <c r="R121" s="847"/>
      <c r="S121" s="847"/>
      <c r="T121" s="847"/>
      <c r="U121" s="847"/>
      <c r="V121" s="847"/>
      <c r="W121" s="847"/>
      <c r="X121" s="847"/>
      <c r="Y121" s="847"/>
      <c r="Z121" s="847"/>
      <c r="AA121" s="847"/>
      <c r="AB121" s="847"/>
      <c r="AC121" s="847"/>
      <c r="AD121" s="847"/>
      <c r="AE121" s="847"/>
      <c r="AF121" s="847"/>
      <c r="AG121" s="847"/>
      <c r="AH121" s="847"/>
      <c r="AI121" s="847"/>
      <c r="AJ121" s="847"/>
      <c r="AK121" s="848"/>
      <c r="AL121" s="265"/>
      <c r="AM121" s="841"/>
      <c r="AN121" s="842"/>
      <c r="AO121" s="842"/>
      <c r="AP121" s="842"/>
      <c r="AQ121" s="842"/>
      <c r="AR121" s="842"/>
      <c r="AS121" s="842"/>
      <c r="AT121" s="842"/>
      <c r="AU121" s="842"/>
      <c r="AV121" s="842"/>
      <c r="AW121" s="842"/>
      <c r="AX121" s="842"/>
      <c r="AY121" s="842"/>
      <c r="AZ121" s="842"/>
      <c r="BA121" s="842"/>
      <c r="BB121" s="842"/>
      <c r="BC121" s="843"/>
    </row>
    <row r="122" spans="1:55" s="266" customFormat="1" ht="37.5" customHeight="1" thickBot="1">
      <c r="A122" s="265"/>
      <c r="B122" s="819"/>
      <c r="C122" s="824"/>
      <c r="D122" s="825"/>
      <c r="E122" s="825"/>
      <c r="F122" s="825"/>
      <c r="G122" s="421"/>
      <c r="H122" s="422" t="s">
        <v>45</v>
      </c>
      <c r="I122" s="849" t="s">
        <v>133</v>
      </c>
      <c r="J122" s="850"/>
      <c r="K122" s="850"/>
      <c r="L122" s="850"/>
      <c r="M122" s="850"/>
      <c r="N122" s="850"/>
      <c r="O122" s="850"/>
      <c r="P122" s="850"/>
      <c r="Q122" s="850"/>
      <c r="R122" s="850"/>
      <c r="S122" s="850"/>
      <c r="T122" s="850"/>
      <c r="U122" s="850"/>
      <c r="V122" s="850"/>
      <c r="W122" s="850"/>
      <c r="X122" s="850"/>
      <c r="Y122" s="850"/>
      <c r="Z122" s="850"/>
      <c r="AA122" s="850"/>
      <c r="AB122" s="850"/>
      <c r="AC122" s="850"/>
      <c r="AD122" s="850"/>
      <c r="AE122" s="850"/>
      <c r="AF122" s="850"/>
      <c r="AG122" s="850"/>
      <c r="AH122" s="850"/>
      <c r="AI122" s="850"/>
      <c r="AJ122" s="850"/>
      <c r="AK122" s="851"/>
      <c r="AL122" s="265"/>
      <c r="AM122" s="844"/>
      <c r="AN122" s="728"/>
      <c r="AO122" s="728"/>
      <c r="AP122" s="728"/>
      <c r="AQ122" s="728"/>
      <c r="AR122" s="728"/>
      <c r="AS122" s="728"/>
      <c r="AT122" s="728"/>
      <c r="AU122" s="728"/>
      <c r="AV122" s="728"/>
      <c r="AW122" s="728"/>
      <c r="AX122" s="728"/>
      <c r="AY122" s="728"/>
      <c r="AZ122" s="728"/>
      <c r="BA122" s="728"/>
      <c r="BB122" s="728"/>
      <c r="BC122" s="845"/>
    </row>
    <row r="123" spans="1:55" s="266" customFormat="1" ht="13.5" customHeight="1">
      <c r="A123" s="265"/>
      <c r="B123" s="423" t="s">
        <v>112</v>
      </c>
      <c r="C123" s="858" t="s">
        <v>125</v>
      </c>
      <c r="D123" s="859"/>
      <c r="E123" s="859"/>
      <c r="F123" s="859"/>
      <c r="G123" s="859"/>
      <c r="H123" s="859"/>
      <c r="I123" s="859"/>
      <c r="J123" s="859"/>
      <c r="K123" s="859"/>
      <c r="L123" s="859"/>
      <c r="M123" s="859"/>
      <c r="N123" s="859"/>
      <c r="O123" s="859"/>
      <c r="P123" s="859"/>
      <c r="Q123" s="859"/>
      <c r="R123" s="859"/>
      <c r="S123" s="859"/>
      <c r="T123" s="859"/>
      <c r="U123" s="859"/>
      <c r="V123" s="859"/>
      <c r="W123" s="859"/>
      <c r="X123" s="859"/>
      <c r="Y123" s="859"/>
      <c r="Z123" s="859"/>
      <c r="AA123" s="859"/>
      <c r="AB123" s="859"/>
      <c r="AC123" s="859"/>
      <c r="AD123" s="859"/>
      <c r="AE123" s="859"/>
      <c r="AF123" s="859"/>
      <c r="AG123" s="859"/>
      <c r="AH123" s="859"/>
      <c r="AI123" s="859"/>
      <c r="AJ123" s="859"/>
      <c r="AK123" s="623"/>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60" t="s">
        <v>2355</v>
      </c>
      <c r="C125" s="860"/>
      <c r="D125" s="860"/>
      <c r="E125" s="860"/>
      <c r="F125" s="860"/>
      <c r="G125" s="860"/>
      <c r="H125" s="860"/>
      <c r="I125" s="860"/>
      <c r="J125" s="860"/>
      <c r="K125" s="860"/>
      <c r="L125" s="325"/>
      <c r="M125" s="786"/>
      <c r="N125" s="787"/>
      <c r="O125" s="861" t="s">
        <v>134</v>
      </c>
      <c r="P125" s="862"/>
      <c r="Q125" s="862"/>
      <c r="R125" s="862"/>
      <c r="S125" s="862"/>
      <c r="T125" s="862"/>
      <c r="U125" s="862"/>
      <c r="V125" s="862"/>
      <c r="W125" s="862"/>
      <c r="X125" s="862"/>
      <c r="Y125" s="862"/>
      <c r="Z125" s="862"/>
      <c r="AA125" s="862"/>
      <c r="AB125" s="862"/>
      <c r="AC125" s="862"/>
      <c r="AD125" s="862"/>
      <c r="AE125" s="862"/>
      <c r="AF125" s="862"/>
      <c r="AG125" s="862"/>
      <c r="AH125" s="862"/>
      <c r="AI125" s="862"/>
      <c r="AJ125" s="862"/>
      <c r="AK125" s="284" t="str">
        <f>IF(S118="","",IF(S118="○","",IF(AM119=TRUE,"○","×")))</f>
        <v/>
      </c>
      <c r="AL125" s="265"/>
      <c r="AM125" s="629" t="s">
        <v>2154</v>
      </c>
      <c r="AN125" s="606"/>
      <c r="AO125" s="606"/>
      <c r="AP125" s="606"/>
      <c r="AQ125" s="606"/>
      <c r="AR125" s="606"/>
      <c r="AS125" s="606"/>
      <c r="AT125" s="606"/>
      <c r="AU125" s="606"/>
      <c r="AV125" s="606"/>
      <c r="AW125" s="606"/>
      <c r="AX125" s="606"/>
      <c r="AY125" s="606"/>
      <c r="AZ125" s="606"/>
      <c r="BA125" s="606"/>
      <c r="BB125" s="606"/>
      <c r="BC125" s="607"/>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7" t="s">
        <v>135</v>
      </c>
      <c r="C127" s="707"/>
      <c r="D127" s="707"/>
      <c r="E127" s="707"/>
      <c r="F127" s="707"/>
      <c r="G127" s="707"/>
      <c r="H127" s="707"/>
      <c r="I127" s="707"/>
      <c r="J127" s="707"/>
      <c r="K127" s="707"/>
      <c r="L127" s="707"/>
      <c r="M127" s="707"/>
      <c r="N127" s="707"/>
      <c r="O127" s="707"/>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7" t="s">
        <v>137</v>
      </c>
      <c r="C129" s="558"/>
      <c r="D129" s="558"/>
      <c r="E129" s="558"/>
      <c r="F129" s="558"/>
      <c r="G129" s="558"/>
      <c r="H129" s="558"/>
      <c r="I129" s="558"/>
      <c r="J129" s="558"/>
      <c r="K129" s="558"/>
      <c r="L129" s="552" t="s">
        <v>2370</v>
      </c>
      <c r="M129" s="552"/>
      <c r="N129" s="552"/>
      <c r="O129" s="552"/>
      <c r="P129" s="552"/>
      <c r="Q129" s="552"/>
      <c r="R129" s="552"/>
      <c r="S129" s="552"/>
      <c r="T129" s="552"/>
      <c r="U129" s="552"/>
      <c r="V129" s="552"/>
      <c r="W129" s="552"/>
      <c r="X129" s="552"/>
      <c r="Y129" s="552"/>
      <c r="Z129" s="552"/>
      <c r="AA129" s="553"/>
      <c r="AB129" s="426">
        <f>SUM('別紙様式6-2 事業所個票１:事業所個票10'!AG37)</f>
        <v>3</v>
      </c>
      <c r="AC129" s="554" t="s">
        <v>2372</v>
      </c>
      <c r="AD129" s="555" t="str">
        <f>IF(AB130=0,"",IF(AB129&gt;=AB130,"○","×"))</f>
        <v>○</v>
      </c>
      <c r="AE129" s="256"/>
      <c r="AF129" s="256"/>
      <c r="AG129" s="256"/>
      <c r="AH129" s="256"/>
      <c r="AI129" s="256"/>
      <c r="AJ129" s="256"/>
      <c r="AK129" s="256"/>
      <c r="AL129" s="256"/>
      <c r="AM129" s="427" t="str">
        <f>IF(OR(AD129="×",AD131="×"),"×","")</f>
        <v>×</v>
      </c>
    </row>
    <row r="130" spans="1:56" ht="24.75" customHeight="1" thickBot="1">
      <c r="A130" s="256"/>
      <c r="B130" s="559"/>
      <c r="C130" s="560"/>
      <c r="D130" s="560"/>
      <c r="E130" s="560"/>
      <c r="F130" s="560"/>
      <c r="G130" s="560"/>
      <c r="H130" s="560"/>
      <c r="I130" s="560"/>
      <c r="J130" s="560"/>
      <c r="K130" s="560"/>
      <c r="L130" s="552" t="s">
        <v>2371</v>
      </c>
      <c r="M130" s="552"/>
      <c r="N130" s="552"/>
      <c r="O130" s="552"/>
      <c r="P130" s="552"/>
      <c r="Q130" s="552"/>
      <c r="R130" s="552"/>
      <c r="S130" s="552"/>
      <c r="T130" s="552"/>
      <c r="U130" s="552"/>
      <c r="V130" s="552"/>
      <c r="W130" s="552"/>
      <c r="X130" s="552"/>
      <c r="Y130" s="552"/>
      <c r="Z130" s="552"/>
      <c r="AA130" s="553"/>
      <c r="AB130" s="426">
        <f>SUM('別紙様式6-2 事業所個票１:事業所個票10'!CI6)</f>
        <v>3</v>
      </c>
      <c r="AC130" s="554"/>
      <c r="AD130" s="556"/>
      <c r="AE130" s="256"/>
      <c r="AF130" s="256"/>
      <c r="AG130" s="256"/>
      <c r="AH130" s="256"/>
      <c r="AI130" s="256"/>
      <c r="AJ130" s="256"/>
      <c r="AK130" s="256"/>
      <c r="AL130" s="256"/>
    </row>
    <row r="131" spans="1:56" ht="24.75" customHeight="1" thickBot="1">
      <c r="A131" s="256"/>
      <c r="B131" s="863" t="s">
        <v>2356</v>
      </c>
      <c r="C131" s="855"/>
      <c r="D131" s="855"/>
      <c r="E131" s="855"/>
      <c r="F131" s="855"/>
      <c r="G131" s="855"/>
      <c r="H131" s="855"/>
      <c r="I131" s="855"/>
      <c r="J131" s="855"/>
      <c r="K131" s="855"/>
      <c r="L131" s="552" t="s">
        <v>2370</v>
      </c>
      <c r="M131" s="552"/>
      <c r="N131" s="552"/>
      <c r="O131" s="552"/>
      <c r="P131" s="552"/>
      <c r="Q131" s="552"/>
      <c r="R131" s="552"/>
      <c r="S131" s="552"/>
      <c r="T131" s="552"/>
      <c r="U131" s="552"/>
      <c r="V131" s="552"/>
      <c r="W131" s="552"/>
      <c r="X131" s="552"/>
      <c r="Y131" s="552"/>
      <c r="Z131" s="552"/>
      <c r="AA131" s="553"/>
      <c r="AB131" s="426">
        <f>SUM('別紙様式6-2 事業所個票１:事業所個票10'!AO37)</f>
        <v>2</v>
      </c>
      <c r="AC131" s="554" t="s">
        <v>2372</v>
      </c>
      <c r="AD131" s="555" t="str">
        <f>IF(AB132=0,"",IF(AB131&gt;=AB132,"○","×"))</f>
        <v>×</v>
      </c>
      <c r="AE131" s="256"/>
      <c r="AF131" s="428"/>
      <c r="AG131" s="256"/>
      <c r="AH131" s="256"/>
      <c r="AI131" s="256"/>
      <c r="AJ131" s="256"/>
      <c r="AK131" s="256"/>
      <c r="AL131" s="256"/>
    </row>
    <row r="132" spans="1:56" ht="24.75" customHeight="1" thickBot="1">
      <c r="A132" s="256"/>
      <c r="B132" s="864"/>
      <c r="C132" s="865"/>
      <c r="D132" s="865"/>
      <c r="E132" s="865"/>
      <c r="F132" s="865"/>
      <c r="G132" s="865"/>
      <c r="H132" s="865"/>
      <c r="I132" s="865"/>
      <c r="J132" s="865"/>
      <c r="K132" s="865"/>
      <c r="L132" s="552" t="s">
        <v>2371</v>
      </c>
      <c r="M132" s="552"/>
      <c r="N132" s="552"/>
      <c r="O132" s="552"/>
      <c r="P132" s="552"/>
      <c r="Q132" s="552"/>
      <c r="R132" s="552"/>
      <c r="S132" s="552"/>
      <c r="T132" s="552"/>
      <c r="U132" s="552"/>
      <c r="V132" s="552"/>
      <c r="W132" s="552"/>
      <c r="X132" s="552"/>
      <c r="Y132" s="552"/>
      <c r="Z132" s="552"/>
      <c r="AA132" s="553"/>
      <c r="AB132" s="426">
        <f>SUM('別紙様式6-2 事業所個票１:事業所個票10'!CI6)</f>
        <v>3</v>
      </c>
      <c r="AC132" s="554"/>
      <c r="AD132" s="55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9" t="s">
        <v>2357</v>
      </c>
      <c r="AN134" s="606"/>
      <c r="AO134" s="606"/>
      <c r="AP134" s="606"/>
      <c r="AQ134" s="606"/>
      <c r="AR134" s="606"/>
      <c r="AS134" s="606"/>
      <c r="AT134" s="606"/>
      <c r="AU134" s="606"/>
      <c r="AV134" s="606"/>
      <c r="AW134" s="606"/>
      <c r="AX134" s="606"/>
      <c r="AY134" s="606"/>
      <c r="AZ134" s="606"/>
      <c r="BA134" s="606"/>
      <c r="BB134" s="606"/>
      <c r="BC134" s="607"/>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71" t="s">
        <v>140</v>
      </c>
      <c r="E138" s="871"/>
      <c r="F138" s="871"/>
      <c r="G138" s="871"/>
      <c r="H138" s="871"/>
      <c r="I138" s="871"/>
      <c r="J138" s="871"/>
      <c r="K138" s="871"/>
      <c r="L138" s="871"/>
      <c r="M138" s="871"/>
      <c r="N138" s="871"/>
      <c r="O138" s="871"/>
      <c r="P138" s="871"/>
      <c r="Q138" s="871"/>
      <c r="R138" s="871"/>
      <c r="S138" s="871"/>
      <c r="T138" s="871"/>
      <c r="U138" s="871"/>
      <c r="V138" s="871"/>
      <c r="W138" s="871"/>
      <c r="X138" s="871"/>
      <c r="Y138" s="871"/>
      <c r="Z138" s="871"/>
      <c r="AA138" s="871"/>
      <c r="AB138" s="871"/>
      <c r="AC138" s="871"/>
      <c r="AD138" s="871"/>
      <c r="AE138" s="871"/>
      <c r="AF138" s="871"/>
      <c r="AG138" s="871"/>
      <c r="AH138" s="871"/>
      <c r="AI138" s="871"/>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72"/>
      <c r="G139" s="872"/>
      <c r="H139" s="872"/>
      <c r="I139" s="872"/>
      <c r="J139" s="872"/>
      <c r="K139" s="872"/>
      <c r="L139" s="872"/>
      <c r="M139" s="872"/>
      <c r="N139" s="872"/>
      <c r="O139" s="872"/>
      <c r="P139" s="872"/>
      <c r="Q139" s="872"/>
      <c r="R139" s="872"/>
      <c r="S139" s="872"/>
      <c r="T139" s="872"/>
      <c r="U139" s="872"/>
      <c r="V139" s="872"/>
      <c r="W139" s="872"/>
      <c r="X139" s="872"/>
      <c r="Y139" s="872"/>
      <c r="Z139" s="872"/>
      <c r="AA139" s="872"/>
      <c r="AB139" s="872"/>
      <c r="AC139" s="872"/>
      <c r="AD139" s="872"/>
      <c r="AE139" s="872"/>
      <c r="AF139" s="872"/>
      <c r="AG139" s="872"/>
      <c r="AH139" s="872"/>
      <c r="AI139" s="872"/>
      <c r="AJ139" s="872"/>
      <c r="AK139" s="449" t="s">
        <v>74</v>
      </c>
      <c r="AL139" s="265"/>
      <c r="AM139" s="162" t="b">
        <v>0</v>
      </c>
      <c r="AN139" s="791" t="s">
        <v>2360</v>
      </c>
      <c r="AO139" s="813"/>
      <c r="AP139" s="813"/>
      <c r="AQ139" s="813"/>
      <c r="AR139" s="813"/>
      <c r="AS139" s="813"/>
      <c r="AT139" s="813"/>
      <c r="AU139" s="813"/>
      <c r="AV139" s="813"/>
      <c r="AW139" s="813"/>
      <c r="AX139" s="813"/>
      <c r="AY139" s="813"/>
      <c r="AZ139" s="813"/>
      <c r="BA139" s="813"/>
      <c r="BB139" s="813"/>
      <c r="BC139" s="814"/>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7" t="s">
        <v>142</v>
      </c>
      <c r="C141" s="707"/>
      <c r="D141" s="707"/>
      <c r="E141" s="707"/>
      <c r="F141" s="707"/>
      <c r="G141" s="707"/>
      <c r="H141" s="707"/>
      <c r="I141" s="707"/>
      <c r="J141" s="707"/>
      <c r="K141" s="707"/>
      <c r="L141" s="707"/>
      <c r="M141" s="707"/>
      <c r="N141" s="707"/>
      <c r="O141" s="707"/>
      <c r="P141" s="707"/>
      <c r="Q141" s="707"/>
      <c r="R141" s="707"/>
      <c r="S141" s="707"/>
      <c r="T141" s="707"/>
      <c r="U141" s="707"/>
      <c r="V141" s="707"/>
      <c r="W141" s="707"/>
      <c r="X141" s="707"/>
      <c r="Y141" s="707"/>
      <c r="Z141" s="707"/>
      <c r="AA141" s="707"/>
      <c r="AB141" s="707"/>
      <c r="AC141" s="707"/>
      <c r="AD141" s="707"/>
      <c r="AE141" s="707"/>
      <c r="AF141" s="707"/>
      <c r="AG141" s="707"/>
      <c r="AH141" s="707"/>
      <c r="AI141" s="707"/>
      <c r="AJ141" s="707"/>
      <c r="AK141" s="707"/>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73" t="s">
        <v>143</v>
      </c>
      <c r="C143" s="730"/>
      <c r="D143" s="730"/>
      <c r="E143" s="730"/>
      <c r="F143" s="730"/>
      <c r="G143" s="730"/>
      <c r="H143" s="730"/>
      <c r="I143" s="730"/>
      <c r="J143" s="730"/>
      <c r="K143" s="730"/>
      <c r="L143" s="730"/>
      <c r="M143" s="730"/>
      <c r="N143" s="730"/>
      <c r="O143" s="730"/>
      <c r="P143" s="730"/>
      <c r="Q143" s="73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91" t="s">
        <v>2373</v>
      </c>
      <c r="AN143" s="792"/>
      <c r="AO143" s="792"/>
      <c r="AP143" s="792"/>
      <c r="AQ143" s="792"/>
      <c r="AR143" s="792"/>
      <c r="AS143" s="792"/>
      <c r="AT143" s="792"/>
      <c r="AU143" s="792"/>
      <c r="AV143" s="792"/>
      <c r="AW143" s="792"/>
      <c r="AX143" s="792"/>
      <c r="AY143" s="792"/>
      <c r="AZ143" s="792"/>
      <c r="BA143" s="792"/>
      <c r="BB143" s="792"/>
      <c r="BC143" s="793"/>
    </row>
    <row r="144" spans="1:56" ht="16.5" customHeight="1" thickBot="1">
      <c r="A144" s="256"/>
      <c r="B144" s="866" t="s">
        <v>144</v>
      </c>
      <c r="C144" s="711"/>
      <c r="D144" s="711"/>
      <c r="E144" s="711"/>
      <c r="F144" s="711"/>
      <c r="G144" s="711"/>
      <c r="H144" s="711"/>
      <c r="I144" s="711"/>
      <c r="J144" s="711"/>
      <c r="K144" s="711"/>
      <c r="L144" s="711"/>
      <c r="M144" s="711"/>
      <c r="N144" s="711"/>
      <c r="O144" s="711"/>
      <c r="P144" s="711"/>
      <c r="Q144" s="71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91" t="s">
        <v>2374</v>
      </c>
      <c r="AN144" s="792"/>
      <c r="AO144" s="792"/>
      <c r="AP144" s="792"/>
      <c r="AQ144" s="792"/>
      <c r="AR144" s="792"/>
      <c r="AS144" s="792"/>
      <c r="AT144" s="792"/>
      <c r="AU144" s="792"/>
      <c r="AV144" s="792"/>
      <c r="AW144" s="792"/>
      <c r="AX144" s="792"/>
      <c r="AY144" s="792"/>
      <c r="AZ144" s="792"/>
      <c r="BA144" s="792"/>
      <c r="BB144" s="792"/>
      <c r="BC144" s="7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7" t="s">
        <v>145</v>
      </c>
      <c r="C146" s="867"/>
      <c r="D146" s="867"/>
      <c r="E146" s="867"/>
      <c r="F146" s="867"/>
      <c r="G146" s="867"/>
      <c r="H146" s="867"/>
      <c r="I146" s="867"/>
      <c r="J146" s="867"/>
      <c r="K146" s="867"/>
      <c r="L146" s="867"/>
      <c r="M146" s="867"/>
      <c r="N146" s="867"/>
      <c r="O146" s="867"/>
      <c r="P146" s="867"/>
      <c r="Q146" s="867"/>
      <c r="R146" s="867"/>
      <c r="S146" s="867"/>
      <c r="T146" s="867"/>
      <c r="U146" s="867"/>
      <c r="V146" s="867"/>
      <c r="W146" s="867"/>
      <c r="X146" s="867"/>
      <c r="Y146" s="867"/>
      <c r="Z146" s="867"/>
      <c r="AA146" s="867"/>
      <c r="AB146" s="867"/>
      <c r="AC146" s="867"/>
      <c r="AD146" s="867"/>
      <c r="AE146" s="867"/>
      <c r="AF146" s="867"/>
      <c r="AG146" s="867"/>
      <c r="AH146" s="867"/>
      <c r="AI146" s="867"/>
      <c r="AJ146" s="867"/>
      <c r="AK146" s="867"/>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8" t="str">
        <f>IF(SUM('別紙様式6-2 事業所個票１:事業所個票10'!CI10)=0,"該当","")</f>
        <v/>
      </c>
      <c r="AJ147" s="869"/>
      <c r="AK147" s="870"/>
      <c r="AL147" s="265"/>
    </row>
    <row r="148" spans="1:55" s="266" customFormat="1" ht="28.5" customHeight="1">
      <c r="A148" s="265"/>
      <c r="B148" s="355" t="s">
        <v>90</v>
      </c>
      <c r="C148" s="882" t="s">
        <v>147</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8" t="str">
        <f>IF(SUM('別紙様式6-2 事業所個票１:事業所個票10'!CI10)&gt;=1,"該当","")</f>
        <v>該当</v>
      </c>
      <c r="AJ150" s="869"/>
      <c r="AK150" s="870"/>
      <c r="AL150" s="265"/>
    </row>
    <row r="151" spans="1:55" s="266" customFormat="1" ht="39" customHeight="1">
      <c r="A151" s="265"/>
      <c r="B151" s="355" t="s">
        <v>90</v>
      </c>
      <c r="C151" s="882" t="s">
        <v>149</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83" t="s">
        <v>150</v>
      </c>
      <c r="C153" s="884"/>
      <c r="D153" s="884"/>
      <c r="E153" s="885"/>
      <c r="F153" s="886" t="s">
        <v>151</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458" t="str">
        <f>IF(AI150="該当",IF(AND(COUNTIF(AM154:AM157,TRUE)&gt;=1,COUNTIF(AM158:AM161,TRUE)&gt;=1,COUNTIF(AM162:AM165,TRUE)&gt;=1,COUNTIF(AM166:AM169,TRUE)&gt;=1,COUNTIF(AM170:AM173,TRUE)&gt;=1,COUNTIF(AM174:AM177,TRUE)&gt;=1),"○","×"),IF(COUNTIF(AM154:AM177,TRUE)&gt;=1,"○","×"))</f>
        <v>○</v>
      </c>
      <c r="AL153" s="265"/>
      <c r="AM153" s="459" t="s">
        <v>2247</v>
      </c>
      <c r="AN153" s="629" t="s">
        <v>2155</v>
      </c>
      <c r="AO153" s="715"/>
      <c r="AP153" s="715"/>
      <c r="AQ153" s="715"/>
      <c r="AR153" s="715"/>
      <c r="AS153" s="715"/>
      <c r="AT153" s="715"/>
      <c r="AU153" s="715"/>
      <c r="AV153" s="715"/>
      <c r="AW153" s="715"/>
      <c r="AX153" s="715"/>
      <c r="AY153" s="715"/>
      <c r="AZ153" s="715"/>
      <c r="BA153" s="715"/>
      <c r="BB153" s="715"/>
      <c r="BC153" s="716"/>
    </row>
    <row r="154" spans="1:55" s="266" customFormat="1" ht="14.25" customHeight="1" thickBot="1">
      <c r="A154" s="265"/>
      <c r="B154" s="863" t="s">
        <v>152</v>
      </c>
      <c r="C154" s="855"/>
      <c r="D154" s="855"/>
      <c r="E154" s="874"/>
      <c r="F154" s="460"/>
      <c r="G154" s="878" t="s">
        <v>153</v>
      </c>
      <c r="H154" s="878"/>
      <c r="I154" s="878"/>
      <c r="J154" s="878"/>
      <c r="K154" s="878"/>
      <c r="L154" s="878"/>
      <c r="M154" s="878"/>
      <c r="N154" s="878"/>
      <c r="O154" s="878"/>
      <c r="P154" s="878"/>
      <c r="Q154" s="878"/>
      <c r="R154" s="878"/>
      <c r="S154" s="878"/>
      <c r="T154" s="878"/>
      <c r="U154" s="878"/>
      <c r="V154" s="878"/>
      <c r="W154" s="878"/>
      <c r="X154" s="878"/>
      <c r="Y154" s="878"/>
      <c r="Z154" s="878"/>
      <c r="AA154" s="878"/>
      <c r="AB154" s="878"/>
      <c r="AC154" s="878"/>
      <c r="AD154" s="878"/>
      <c r="AE154" s="878"/>
      <c r="AF154" s="878"/>
      <c r="AG154" s="878"/>
      <c r="AH154" s="878"/>
      <c r="AI154" s="878"/>
      <c r="AJ154" s="878"/>
      <c r="AK154" s="879"/>
      <c r="AL154" s="265"/>
      <c r="AM154" s="162" t="b">
        <v>0</v>
      </c>
    </row>
    <row r="155" spans="1:55" s="266" customFormat="1" ht="13.5" customHeight="1">
      <c r="A155" s="265"/>
      <c r="B155" s="875"/>
      <c r="C155" s="856"/>
      <c r="D155" s="856"/>
      <c r="E155" s="876"/>
      <c r="F155" s="461"/>
      <c r="G155" s="880" t="s">
        <v>154</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462"/>
      <c r="AL155" s="265"/>
      <c r="AM155" s="162" t="b">
        <v>0</v>
      </c>
      <c r="AN155" s="609" t="s">
        <v>2156</v>
      </c>
      <c r="AO155" s="610"/>
      <c r="AP155" s="610"/>
      <c r="AQ155" s="610"/>
      <c r="AR155" s="610"/>
      <c r="AS155" s="610"/>
      <c r="AT155" s="610"/>
      <c r="AU155" s="610"/>
      <c r="AV155" s="610"/>
      <c r="AW155" s="610"/>
      <c r="AX155" s="610"/>
      <c r="AY155" s="610"/>
      <c r="AZ155" s="610"/>
      <c r="BA155" s="610"/>
      <c r="BB155" s="610"/>
      <c r="BC155" s="611"/>
    </row>
    <row r="156" spans="1:55" s="266" customFormat="1" ht="13.5" customHeight="1" thickBot="1">
      <c r="A156" s="265"/>
      <c r="B156" s="875"/>
      <c r="C156" s="856"/>
      <c r="D156" s="856"/>
      <c r="E156" s="876"/>
      <c r="F156" s="461"/>
      <c r="G156" s="880" t="s">
        <v>155</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462"/>
      <c r="AL156" s="265"/>
      <c r="AM156" s="162" t="b">
        <v>0</v>
      </c>
      <c r="AN156" s="612"/>
      <c r="AO156" s="613"/>
      <c r="AP156" s="613"/>
      <c r="AQ156" s="613"/>
      <c r="AR156" s="613"/>
      <c r="AS156" s="613"/>
      <c r="AT156" s="613"/>
      <c r="AU156" s="613"/>
      <c r="AV156" s="613"/>
      <c r="AW156" s="613"/>
      <c r="AX156" s="613"/>
      <c r="AY156" s="613"/>
      <c r="AZ156" s="613"/>
      <c r="BA156" s="613"/>
      <c r="BB156" s="613"/>
      <c r="BC156" s="614"/>
    </row>
    <row r="157" spans="1:55" s="266" customFormat="1" ht="13.5" customHeight="1">
      <c r="A157" s="265"/>
      <c r="B157" s="864"/>
      <c r="C157" s="865"/>
      <c r="D157" s="865"/>
      <c r="E157" s="877"/>
      <c r="F157" s="463"/>
      <c r="G157" s="881" t="s">
        <v>156</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464"/>
      <c r="AL157" s="265"/>
      <c r="AM157" s="162" t="b">
        <v>1</v>
      </c>
    </row>
    <row r="158" spans="1:55" s="266" customFormat="1" ht="24.75" customHeight="1" thickBot="1">
      <c r="A158" s="265"/>
      <c r="B158" s="863" t="s">
        <v>157</v>
      </c>
      <c r="C158" s="855"/>
      <c r="D158" s="855"/>
      <c r="E158" s="874"/>
      <c r="F158" s="465"/>
      <c r="G158" s="889" t="s">
        <v>158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466"/>
      <c r="AL158" s="265"/>
      <c r="AM158" s="162" t="b">
        <v>0</v>
      </c>
    </row>
    <row r="159" spans="1:55" s="266" customFormat="1" ht="13.5" customHeight="1">
      <c r="A159" s="265"/>
      <c r="B159" s="875"/>
      <c r="C159" s="856"/>
      <c r="D159" s="856"/>
      <c r="E159" s="876"/>
      <c r="F159" s="461"/>
      <c r="G159" s="880" t="s">
        <v>159</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467"/>
      <c r="AL159" s="265"/>
      <c r="AM159" s="162" t="b">
        <v>0</v>
      </c>
      <c r="AN159" s="609" t="s">
        <v>2156</v>
      </c>
      <c r="AO159" s="610"/>
      <c r="AP159" s="610"/>
      <c r="AQ159" s="610"/>
      <c r="AR159" s="610"/>
      <c r="AS159" s="610"/>
      <c r="AT159" s="610"/>
      <c r="AU159" s="610"/>
      <c r="AV159" s="610"/>
      <c r="AW159" s="610"/>
      <c r="AX159" s="610"/>
      <c r="AY159" s="610"/>
      <c r="AZ159" s="610"/>
      <c r="BA159" s="610"/>
      <c r="BB159" s="610"/>
      <c r="BC159" s="611"/>
    </row>
    <row r="160" spans="1:55" s="266" customFormat="1" ht="13.5" customHeight="1" thickBot="1">
      <c r="A160" s="265"/>
      <c r="B160" s="875"/>
      <c r="C160" s="856"/>
      <c r="D160" s="856"/>
      <c r="E160" s="876"/>
      <c r="F160" s="461"/>
      <c r="G160" s="880" t="s">
        <v>160</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462"/>
      <c r="AL160" s="265"/>
      <c r="AM160" s="162" t="b">
        <v>0</v>
      </c>
      <c r="AN160" s="612"/>
      <c r="AO160" s="613"/>
      <c r="AP160" s="613"/>
      <c r="AQ160" s="613"/>
      <c r="AR160" s="613"/>
      <c r="AS160" s="613"/>
      <c r="AT160" s="613"/>
      <c r="AU160" s="613"/>
      <c r="AV160" s="613"/>
      <c r="AW160" s="613"/>
      <c r="AX160" s="613"/>
      <c r="AY160" s="613"/>
      <c r="AZ160" s="613"/>
      <c r="BA160" s="613"/>
      <c r="BB160" s="613"/>
      <c r="BC160" s="614"/>
    </row>
    <row r="161" spans="1:55" s="266" customFormat="1" ht="13.5" customHeight="1">
      <c r="A161" s="265"/>
      <c r="B161" s="864"/>
      <c r="C161" s="865"/>
      <c r="D161" s="865"/>
      <c r="E161" s="877"/>
      <c r="F161" s="468"/>
      <c r="G161" s="891" t="s">
        <v>161</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265"/>
      <c r="AM161" s="162" t="b">
        <v>1</v>
      </c>
    </row>
    <row r="162" spans="1:55" s="266" customFormat="1" ht="13.5" customHeight="1" thickBot="1">
      <c r="A162" s="265"/>
      <c r="B162" s="863" t="s">
        <v>162</v>
      </c>
      <c r="C162" s="855"/>
      <c r="D162" s="855"/>
      <c r="E162" s="874"/>
      <c r="F162" s="469"/>
      <c r="G162" s="889" t="s">
        <v>163</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467"/>
      <c r="AL162" s="265"/>
      <c r="AM162" s="162" t="b">
        <v>0</v>
      </c>
    </row>
    <row r="163" spans="1:55" s="266" customFormat="1" ht="22.5" customHeight="1">
      <c r="A163" s="265"/>
      <c r="B163" s="875"/>
      <c r="C163" s="856"/>
      <c r="D163" s="856"/>
      <c r="E163" s="876"/>
      <c r="F163" s="461"/>
      <c r="G163" s="880" t="s">
        <v>164</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462"/>
      <c r="AL163" s="265"/>
      <c r="AM163" s="162" t="b">
        <v>0</v>
      </c>
      <c r="AN163" s="609" t="s">
        <v>2156</v>
      </c>
      <c r="AO163" s="610"/>
      <c r="AP163" s="610"/>
      <c r="AQ163" s="610"/>
      <c r="AR163" s="610"/>
      <c r="AS163" s="610"/>
      <c r="AT163" s="610"/>
      <c r="AU163" s="610"/>
      <c r="AV163" s="610"/>
      <c r="AW163" s="610"/>
      <c r="AX163" s="610"/>
      <c r="AY163" s="610"/>
      <c r="AZ163" s="610"/>
      <c r="BA163" s="610"/>
      <c r="BB163" s="610"/>
      <c r="BC163" s="611"/>
    </row>
    <row r="164" spans="1:55" s="266" customFormat="1" ht="13.5" customHeight="1" thickBot="1">
      <c r="A164" s="265"/>
      <c r="B164" s="875"/>
      <c r="C164" s="856"/>
      <c r="D164" s="856"/>
      <c r="E164" s="876"/>
      <c r="F164" s="461"/>
      <c r="G164" s="880" t="s">
        <v>165</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462"/>
      <c r="AL164" s="265"/>
      <c r="AM164" s="162" t="b">
        <v>1</v>
      </c>
      <c r="AN164" s="612"/>
      <c r="AO164" s="613"/>
      <c r="AP164" s="613"/>
      <c r="AQ164" s="613"/>
      <c r="AR164" s="613"/>
      <c r="AS164" s="613"/>
      <c r="AT164" s="613"/>
      <c r="AU164" s="613"/>
      <c r="AV164" s="613"/>
      <c r="AW164" s="613"/>
      <c r="AX164" s="613"/>
      <c r="AY164" s="613"/>
      <c r="AZ164" s="613"/>
      <c r="BA164" s="613"/>
      <c r="BB164" s="613"/>
      <c r="BC164" s="614"/>
    </row>
    <row r="165" spans="1:55" s="266" customFormat="1" ht="13.5" customHeight="1">
      <c r="A165" s="265"/>
      <c r="B165" s="864"/>
      <c r="C165" s="865"/>
      <c r="D165" s="865"/>
      <c r="E165" s="877"/>
      <c r="F165" s="463"/>
      <c r="G165" s="890" t="s">
        <v>166</v>
      </c>
      <c r="H165" s="890"/>
      <c r="I165" s="890"/>
      <c r="J165" s="890"/>
      <c r="K165" s="890"/>
      <c r="L165" s="890"/>
      <c r="M165" s="890"/>
      <c r="N165" s="890"/>
      <c r="O165" s="890"/>
      <c r="P165" s="890"/>
      <c r="Q165" s="890"/>
      <c r="R165" s="890"/>
      <c r="S165" s="890"/>
      <c r="T165" s="890"/>
      <c r="U165" s="890"/>
      <c r="V165" s="890"/>
      <c r="W165" s="890"/>
      <c r="X165" s="890"/>
      <c r="Y165" s="890"/>
      <c r="Z165" s="890"/>
      <c r="AA165" s="890"/>
      <c r="AB165" s="890"/>
      <c r="AC165" s="890"/>
      <c r="AD165" s="890"/>
      <c r="AE165" s="890"/>
      <c r="AF165" s="890"/>
      <c r="AG165" s="890"/>
      <c r="AH165" s="890"/>
      <c r="AI165" s="890"/>
      <c r="AJ165" s="890"/>
      <c r="AK165" s="470"/>
      <c r="AL165" s="265"/>
      <c r="AM165" s="162" t="b">
        <v>1</v>
      </c>
    </row>
    <row r="166" spans="1:55" s="266" customFormat="1" ht="21" customHeight="1" thickBot="1">
      <c r="A166" s="265"/>
      <c r="B166" s="863" t="s">
        <v>167</v>
      </c>
      <c r="C166" s="855"/>
      <c r="D166" s="855"/>
      <c r="E166" s="874"/>
      <c r="F166" s="465"/>
      <c r="G166" s="895" t="s">
        <v>168</v>
      </c>
      <c r="H166" s="895"/>
      <c r="I166" s="895"/>
      <c r="J166" s="895"/>
      <c r="K166" s="895"/>
      <c r="L166" s="895"/>
      <c r="M166" s="895"/>
      <c r="N166" s="895"/>
      <c r="O166" s="895"/>
      <c r="P166" s="895"/>
      <c r="Q166" s="895"/>
      <c r="R166" s="895"/>
      <c r="S166" s="895"/>
      <c r="T166" s="895"/>
      <c r="U166" s="895"/>
      <c r="V166" s="895"/>
      <c r="W166" s="895"/>
      <c r="X166" s="895"/>
      <c r="Y166" s="895"/>
      <c r="Z166" s="895"/>
      <c r="AA166" s="895"/>
      <c r="AB166" s="895"/>
      <c r="AC166" s="895"/>
      <c r="AD166" s="895"/>
      <c r="AE166" s="895"/>
      <c r="AF166" s="895"/>
      <c r="AG166" s="895"/>
      <c r="AH166" s="895"/>
      <c r="AI166" s="895"/>
      <c r="AJ166" s="895"/>
      <c r="AK166" s="467"/>
      <c r="AL166" s="265"/>
      <c r="AM166" s="162" t="b">
        <v>0</v>
      </c>
    </row>
    <row r="167" spans="1:55" s="266" customFormat="1" ht="13.5" customHeight="1">
      <c r="A167" s="265"/>
      <c r="B167" s="875"/>
      <c r="C167" s="856"/>
      <c r="D167" s="856"/>
      <c r="E167" s="876"/>
      <c r="F167" s="461"/>
      <c r="G167" s="894" t="s">
        <v>169</v>
      </c>
      <c r="H167" s="894"/>
      <c r="I167" s="894"/>
      <c r="J167" s="894"/>
      <c r="K167" s="894"/>
      <c r="L167" s="894"/>
      <c r="M167" s="894"/>
      <c r="N167" s="894"/>
      <c r="O167" s="894"/>
      <c r="P167" s="894"/>
      <c r="Q167" s="894"/>
      <c r="R167" s="894"/>
      <c r="S167" s="894"/>
      <c r="T167" s="894"/>
      <c r="U167" s="894"/>
      <c r="V167" s="894"/>
      <c r="W167" s="894"/>
      <c r="X167" s="894"/>
      <c r="Y167" s="894"/>
      <c r="Z167" s="894"/>
      <c r="AA167" s="894"/>
      <c r="AB167" s="894"/>
      <c r="AC167" s="894"/>
      <c r="AD167" s="894"/>
      <c r="AE167" s="894"/>
      <c r="AF167" s="894"/>
      <c r="AG167" s="894"/>
      <c r="AH167" s="894"/>
      <c r="AI167" s="894"/>
      <c r="AJ167" s="894"/>
      <c r="AK167" s="467"/>
      <c r="AL167" s="256"/>
      <c r="AM167" s="162" t="b">
        <v>0</v>
      </c>
      <c r="AN167" s="609" t="s">
        <v>2156</v>
      </c>
      <c r="AO167" s="610"/>
      <c r="AP167" s="610"/>
      <c r="AQ167" s="610"/>
      <c r="AR167" s="610"/>
      <c r="AS167" s="610"/>
      <c r="AT167" s="610"/>
      <c r="AU167" s="610"/>
      <c r="AV167" s="610"/>
      <c r="AW167" s="610"/>
      <c r="AX167" s="610"/>
      <c r="AY167" s="610"/>
      <c r="AZ167" s="610"/>
      <c r="BA167" s="610"/>
      <c r="BB167" s="610"/>
      <c r="BC167" s="611"/>
    </row>
    <row r="168" spans="1:55" s="266" customFormat="1" ht="13.5" customHeight="1" thickBot="1">
      <c r="A168" s="265"/>
      <c r="B168" s="875"/>
      <c r="C168" s="856"/>
      <c r="D168" s="856"/>
      <c r="E168" s="876"/>
      <c r="F168" s="461"/>
      <c r="G168" s="894" t="s">
        <v>170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471"/>
      <c r="AL168" s="265"/>
      <c r="AM168" s="162" t="b">
        <v>1</v>
      </c>
      <c r="AN168" s="612"/>
      <c r="AO168" s="613"/>
      <c r="AP168" s="613"/>
      <c r="AQ168" s="613"/>
      <c r="AR168" s="613"/>
      <c r="AS168" s="613"/>
      <c r="AT168" s="613"/>
      <c r="AU168" s="613"/>
      <c r="AV168" s="613"/>
      <c r="AW168" s="613"/>
      <c r="AX168" s="613"/>
      <c r="AY168" s="613"/>
      <c r="AZ168" s="613"/>
      <c r="BA168" s="613"/>
      <c r="BB168" s="613"/>
      <c r="BC168" s="614"/>
    </row>
    <row r="169" spans="1:55" s="266" customFormat="1" ht="13.5" customHeight="1">
      <c r="A169" s="265"/>
      <c r="B169" s="864"/>
      <c r="C169" s="865"/>
      <c r="D169" s="865"/>
      <c r="E169" s="877"/>
      <c r="F169" s="468"/>
      <c r="G169" s="890" t="s">
        <v>171</v>
      </c>
      <c r="H169" s="890"/>
      <c r="I169" s="890"/>
      <c r="J169" s="890"/>
      <c r="K169" s="890"/>
      <c r="L169" s="890"/>
      <c r="M169" s="890"/>
      <c r="N169" s="890"/>
      <c r="O169" s="890"/>
      <c r="P169" s="890"/>
      <c r="Q169" s="890"/>
      <c r="R169" s="890"/>
      <c r="S169" s="890"/>
      <c r="T169" s="890"/>
      <c r="U169" s="890"/>
      <c r="V169" s="890"/>
      <c r="W169" s="890"/>
      <c r="X169" s="890"/>
      <c r="Y169" s="890"/>
      <c r="Z169" s="890"/>
      <c r="AA169" s="890"/>
      <c r="AB169" s="890"/>
      <c r="AC169" s="890"/>
      <c r="AD169" s="890"/>
      <c r="AE169" s="890"/>
      <c r="AF169" s="890"/>
      <c r="AG169" s="890"/>
      <c r="AH169" s="890"/>
      <c r="AI169" s="890"/>
      <c r="AJ169" s="890"/>
      <c r="AK169" s="892"/>
      <c r="AL169" s="265"/>
      <c r="AM169" s="162" t="b">
        <v>1</v>
      </c>
    </row>
    <row r="170" spans="1:55" s="266" customFormat="1" ht="13.5" customHeight="1" thickBot="1">
      <c r="A170" s="265"/>
      <c r="B170" s="863" t="s">
        <v>172</v>
      </c>
      <c r="C170" s="855"/>
      <c r="D170" s="855"/>
      <c r="E170" s="874"/>
      <c r="F170" s="469"/>
      <c r="G170" s="893" t="s">
        <v>173</v>
      </c>
      <c r="H170" s="893"/>
      <c r="I170" s="893"/>
      <c r="J170" s="893"/>
      <c r="K170" s="893"/>
      <c r="L170" s="893"/>
      <c r="M170" s="893"/>
      <c r="N170" s="893"/>
      <c r="O170" s="893"/>
      <c r="P170" s="893"/>
      <c r="Q170" s="893"/>
      <c r="R170" s="893"/>
      <c r="S170" s="893"/>
      <c r="T170" s="893"/>
      <c r="U170" s="893"/>
      <c r="V170" s="893"/>
      <c r="W170" s="893"/>
      <c r="X170" s="893"/>
      <c r="Y170" s="893"/>
      <c r="Z170" s="893"/>
      <c r="AA170" s="893"/>
      <c r="AB170" s="893"/>
      <c r="AC170" s="893"/>
      <c r="AD170" s="893"/>
      <c r="AE170" s="893"/>
      <c r="AF170" s="893"/>
      <c r="AG170" s="893"/>
      <c r="AH170" s="893"/>
      <c r="AI170" s="893"/>
      <c r="AJ170" s="893"/>
      <c r="AK170" s="467"/>
      <c r="AL170" s="265"/>
      <c r="AM170" s="162" t="b">
        <v>0</v>
      </c>
    </row>
    <row r="171" spans="1:55" s="266" customFormat="1" ht="21" customHeight="1">
      <c r="A171" s="265"/>
      <c r="B171" s="875"/>
      <c r="C171" s="856"/>
      <c r="D171" s="856"/>
      <c r="E171" s="876"/>
      <c r="F171" s="461"/>
      <c r="G171" s="894" t="s">
        <v>174</v>
      </c>
      <c r="H171" s="894"/>
      <c r="I171" s="894"/>
      <c r="J171" s="894"/>
      <c r="K171" s="894"/>
      <c r="L171" s="894"/>
      <c r="M171" s="894"/>
      <c r="N171" s="894"/>
      <c r="O171" s="894"/>
      <c r="P171" s="894"/>
      <c r="Q171" s="894"/>
      <c r="R171" s="894"/>
      <c r="S171" s="894"/>
      <c r="T171" s="894"/>
      <c r="U171" s="894"/>
      <c r="V171" s="894"/>
      <c r="W171" s="894"/>
      <c r="X171" s="894"/>
      <c r="Y171" s="894"/>
      <c r="Z171" s="894"/>
      <c r="AA171" s="894"/>
      <c r="AB171" s="894"/>
      <c r="AC171" s="894"/>
      <c r="AD171" s="894"/>
      <c r="AE171" s="894"/>
      <c r="AF171" s="894"/>
      <c r="AG171" s="894"/>
      <c r="AH171" s="894"/>
      <c r="AI171" s="894"/>
      <c r="AJ171" s="894"/>
      <c r="AK171" s="462"/>
      <c r="AL171" s="265"/>
      <c r="AM171" s="162" t="b">
        <v>1</v>
      </c>
      <c r="AN171" s="609" t="s">
        <v>2156</v>
      </c>
      <c r="AO171" s="610"/>
      <c r="AP171" s="610"/>
      <c r="AQ171" s="610"/>
      <c r="AR171" s="610"/>
      <c r="AS171" s="610"/>
      <c r="AT171" s="610"/>
      <c r="AU171" s="610"/>
      <c r="AV171" s="610"/>
      <c r="AW171" s="610"/>
      <c r="AX171" s="610"/>
      <c r="AY171" s="610"/>
      <c r="AZ171" s="610"/>
      <c r="BA171" s="610"/>
      <c r="BB171" s="610"/>
      <c r="BC171" s="611"/>
    </row>
    <row r="172" spans="1:55" s="266" customFormat="1" ht="13.5" customHeight="1" thickBot="1">
      <c r="A172" s="265"/>
      <c r="B172" s="875"/>
      <c r="C172" s="856"/>
      <c r="D172" s="856"/>
      <c r="E172" s="876"/>
      <c r="F172" s="461"/>
      <c r="G172" s="894" t="s">
        <v>175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462"/>
      <c r="AL172" s="265"/>
      <c r="AM172" s="162" t="b">
        <v>0</v>
      </c>
      <c r="AN172" s="612"/>
      <c r="AO172" s="613"/>
      <c r="AP172" s="613"/>
      <c r="AQ172" s="613"/>
      <c r="AR172" s="613"/>
      <c r="AS172" s="613"/>
      <c r="AT172" s="613"/>
      <c r="AU172" s="613"/>
      <c r="AV172" s="613"/>
      <c r="AW172" s="613"/>
      <c r="AX172" s="613"/>
      <c r="AY172" s="613"/>
      <c r="AZ172" s="613"/>
      <c r="BA172" s="613"/>
      <c r="BB172" s="613"/>
      <c r="BC172" s="614"/>
    </row>
    <row r="173" spans="1:55" s="266" customFormat="1" ht="13.5" customHeight="1">
      <c r="A173" s="265"/>
      <c r="B173" s="864"/>
      <c r="C173" s="865"/>
      <c r="D173" s="865"/>
      <c r="E173" s="877"/>
      <c r="F173" s="468"/>
      <c r="G173" s="890" t="s">
        <v>176</v>
      </c>
      <c r="H173" s="890"/>
      <c r="I173" s="890"/>
      <c r="J173" s="890"/>
      <c r="K173" s="890"/>
      <c r="L173" s="890"/>
      <c r="M173" s="890"/>
      <c r="N173" s="890"/>
      <c r="O173" s="890"/>
      <c r="P173" s="890"/>
      <c r="Q173" s="890"/>
      <c r="R173" s="890"/>
      <c r="S173" s="890"/>
      <c r="T173" s="890"/>
      <c r="U173" s="890"/>
      <c r="V173" s="890"/>
      <c r="W173" s="890"/>
      <c r="X173" s="890"/>
      <c r="Y173" s="890"/>
      <c r="Z173" s="890"/>
      <c r="AA173" s="890"/>
      <c r="AB173" s="890"/>
      <c r="AC173" s="890"/>
      <c r="AD173" s="890"/>
      <c r="AE173" s="890"/>
      <c r="AF173" s="890"/>
      <c r="AG173" s="890"/>
      <c r="AH173" s="890"/>
      <c r="AI173" s="890"/>
      <c r="AJ173" s="890"/>
      <c r="AK173" s="470"/>
      <c r="AL173" s="265"/>
      <c r="AM173" s="162" t="b">
        <v>0</v>
      </c>
    </row>
    <row r="174" spans="1:55" s="266" customFormat="1" ht="13.5" customHeight="1" thickBot="1">
      <c r="A174" s="265"/>
      <c r="B174" s="863" t="s">
        <v>177</v>
      </c>
      <c r="C174" s="855"/>
      <c r="D174" s="855"/>
      <c r="E174" s="874"/>
      <c r="F174" s="469"/>
      <c r="G174" s="893" t="s">
        <v>178</v>
      </c>
      <c r="H174" s="893"/>
      <c r="I174" s="893"/>
      <c r="J174" s="893"/>
      <c r="K174" s="893"/>
      <c r="L174" s="893"/>
      <c r="M174" s="893"/>
      <c r="N174" s="893"/>
      <c r="O174" s="893"/>
      <c r="P174" s="893"/>
      <c r="Q174" s="893"/>
      <c r="R174" s="893"/>
      <c r="S174" s="893"/>
      <c r="T174" s="893"/>
      <c r="U174" s="893"/>
      <c r="V174" s="893"/>
      <c r="W174" s="893"/>
      <c r="X174" s="893"/>
      <c r="Y174" s="893"/>
      <c r="Z174" s="893"/>
      <c r="AA174" s="893"/>
      <c r="AB174" s="893"/>
      <c r="AC174" s="893"/>
      <c r="AD174" s="893"/>
      <c r="AE174" s="893"/>
      <c r="AF174" s="893"/>
      <c r="AG174" s="893"/>
      <c r="AH174" s="893"/>
      <c r="AI174" s="893"/>
      <c r="AJ174" s="893"/>
      <c r="AK174" s="904"/>
      <c r="AL174" s="472"/>
      <c r="AM174" s="162" t="b">
        <v>0</v>
      </c>
      <c r="AN174" s="258"/>
      <c r="AO174" s="258"/>
      <c r="AP174" s="258"/>
    </row>
    <row r="175" spans="1:55" ht="13.5" customHeight="1">
      <c r="A175" s="256"/>
      <c r="B175" s="875"/>
      <c r="C175" s="856"/>
      <c r="D175" s="856"/>
      <c r="E175" s="876"/>
      <c r="F175" s="461"/>
      <c r="G175" s="894" t="s">
        <v>179</v>
      </c>
      <c r="H175" s="894"/>
      <c r="I175" s="894"/>
      <c r="J175" s="894"/>
      <c r="K175" s="894"/>
      <c r="L175" s="894"/>
      <c r="M175" s="894"/>
      <c r="N175" s="894"/>
      <c r="O175" s="894"/>
      <c r="P175" s="894"/>
      <c r="Q175" s="894"/>
      <c r="R175" s="894"/>
      <c r="S175" s="894"/>
      <c r="T175" s="894"/>
      <c r="U175" s="894"/>
      <c r="V175" s="894"/>
      <c r="W175" s="894"/>
      <c r="X175" s="894"/>
      <c r="Y175" s="894"/>
      <c r="Z175" s="894"/>
      <c r="AA175" s="894"/>
      <c r="AB175" s="894"/>
      <c r="AC175" s="894"/>
      <c r="AD175" s="894"/>
      <c r="AE175" s="894"/>
      <c r="AF175" s="894"/>
      <c r="AG175" s="894"/>
      <c r="AH175" s="894"/>
      <c r="AI175" s="894"/>
      <c r="AJ175" s="894"/>
      <c r="AK175" s="462"/>
      <c r="AL175" s="265"/>
      <c r="AM175" s="162" t="b">
        <v>0</v>
      </c>
      <c r="AN175" s="609" t="s">
        <v>2156</v>
      </c>
      <c r="AO175" s="610"/>
      <c r="AP175" s="610"/>
      <c r="AQ175" s="610"/>
      <c r="AR175" s="610"/>
      <c r="AS175" s="610"/>
      <c r="AT175" s="610"/>
      <c r="AU175" s="610"/>
      <c r="AV175" s="610"/>
      <c r="AW175" s="610"/>
      <c r="AX175" s="610"/>
      <c r="AY175" s="610"/>
      <c r="AZ175" s="610"/>
      <c r="BA175" s="610"/>
      <c r="BB175" s="610"/>
      <c r="BC175" s="611"/>
    </row>
    <row r="176" spans="1:55" ht="13.5" customHeight="1" thickBot="1">
      <c r="A176" s="256"/>
      <c r="B176" s="875"/>
      <c r="C176" s="856"/>
      <c r="D176" s="856"/>
      <c r="E176" s="876"/>
      <c r="F176" s="461"/>
      <c r="G176" s="894" t="s">
        <v>180</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462"/>
      <c r="AL176" s="265"/>
      <c r="AM176" s="162" t="b">
        <v>0</v>
      </c>
      <c r="AN176" s="612"/>
      <c r="AO176" s="613"/>
      <c r="AP176" s="613"/>
      <c r="AQ176" s="613"/>
      <c r="AR176" s="613"/>
      <c r="AS176" s="613"/>
      <c r="AT176" s="613"/>
      <c r="AU176" s="613"/>
      <c r="AV176" s="613"/>
      <c r="AW176" s="613"/>
      <c r="AX176" s="613"/>
      <c r="AY176" s="613"/>
      <c r="AZ176" s="613"/>
      <c r="BA176" s="613"/>
      <c r="BB176" s="613"/>
      <c r="BC176" s="614"/>
    </row>
    <row r="177" spans="1:59" ht="13.5" customHeight="1" thickBot="1">
      <c r="A177" s="256"/>
      <c r="B177" s="864"/>
      <c r="C177" s="865"/>
      <c r="D177" s="865"/>
      <c r="E177" s="877"/>
      <c r="F177" s="473"/>
      <c r="G177" s="905" t="s">
        <v>181</v>
      </c>
      <c r="H177" s="905"/>
      <c r="I177" s="905"/>
      <c r="J177" s="905"/>
      <c r="K177" s="905"/>
      <c r="L177" s="905"/>
      <c r="M177" s="905"/>
      <c r="N177" s="905"/>
      <c r="O177" s="905"/>
      <c r="P177" s="905"/>
      <c r="Q177" s="905"/>
      <c r="R177" s="905"/>
      <c r="S177" s="905"/>
      <c r="T177" s="905"/>
      <c r="U177" s="905"/>
      <c r="V177" s="905"/>
      <c r="W177" s="905"/>
      <c r="X177" s="905"/>
      <c r="Y177" s="905"/>
      <c r="Z177" s="905"/>
      <c r="AA177" s="905"/>
      <c r="AB177" s="905"/>
      <c r="AC177" s="905"/>
      <c r="AD177" s="905"/>
      <c r="AE177" s="905"/>
      <c r="AF177" s="905"/>
      <c r="AG177" s="905"/>
      <c r="AH177" s="905"/>
      <c r="AI177" s="905"/>
      <c r="AJ177" s="905"/>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7" t="s">
        <v>182</v>
      </c>
      <c r="C179" s="707"/>
      <c r="D179" s="707"/>
      <c r="E179" s="707"/>
      <c r="F179" s="707"/>
      <c r="G179" s="707"/>
      <c r="H179" s="707"/>
      <c r="I179" s="707"/>
      <c r="J179" s="707"/>
      <c r="K179" s="707"/>
      <c r="L179" s="707"/>
      <c r="M179" s="707"/>
      <c r="N179" s="707"/>
      <c r="O179" s="707"/>
      <c r="P179" s="707"/>
      <c r="Q179" s="707"/>
      <c r="R179" s="707"/>
      <c r="S179" s="707"/>
      <c r="T179" s="707"/>
      <c r="U179" s="707"/>
      <c r="V179" s="707"/>
      <c r="W179" s="707"/>
      <c r="X179" s="707"/>
      <c r="Y179" s="707"/>
      <c r="Z179" s="707"/>
      <c r="AA179" s="707"/>
      <c r="AB179" s="707"/>
      <c r="AC179" s="707"/>
      <c r="AD179" s="707"/>
      <c r="AE179" s="707"/>
      <c r="AF179" s="707"/>
      <c r="AG179" s="707"/>
      <c r="AH179" s="707"/>
      <c r="AI179" s="707"/>
      <c r="AJ179" s="707"/>
      <c r="AK179" s="707"/>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8" t="s">
        <v>185</v>
      </c>
      <c r="C181" s="919"/>
      <c r="D181" s="919"/>
      <c r="E181" s="920" t="b">
        <v>0</v>
      </c>
      <c r="F181" s="460"/>
      <c r="G181" s="906" t="s">
        <v>2248</v>
      </c>
      <c r="H181" s="906"/>
      <c r="I181" s="906"/>
      <c r="J181" s="906"/>
      <c r="K181" s="906"/>
      <c r="L181" s="906"/>
      <c r="M181" s="906"/>
      <c r="N181" s="906"/>
      <c r="O181" s="906"/>
      <c r="P181" s="906"/>
      <c r="Q181" s="906"/>
      <c r="R181" s="906"/>
      <c r="S181" s="906"/>
      <c r="T181" s="906"/>
      <c r="U181" s="906"/>
      <c r="V181" s="906"/>
      <c r="W181" s="906"/>
      <c r="X181" s="906"/>
      <c r="Y181" s="906"/>
      <c r="Z181" s="906"/>
      <c r="AA181" s="906"/>
      <c r="AB181" s="906"/>
      <c r="AC181" s="906"/>
      <c r="AD181" s="906"/>
      <c r="AE181" s="906"/>
      <c r="AF181" s="906"/>
      <c r="AG181" s="906"/>
      <c r="AH181" s="906"/>
      <c r="AI181" s="906"/>
      <c r="AJ181" s="906"/>
      <c r="AK181" s="924"/>
      <c r="AL181" s="265"/>
      <c r="AM181" s="162" t="b">
        <v>1</v>
      </c>
      <c r="AN181" s="609" t="s">
        <v>184</v>
      </c>
      <c r="AO181" s="610"/>
      <c r="AP181" s="610"/>
      <c r="AQ181" s="610"/>
      <c r="AR181" s="610"/>
      <c r="AS181" s="610"/>
      <c r="AT181" s="610"/>
      <c r="AU181" s="610"/>
      <c r="AV181" s="610"/>
      <c r="AW181" s="610"/>
      <c r="AX181" s="610"/>
      <c r="AY181" s="610"/>
      <c r="AZ181" s="610"/>
      <c r="BA181" s="610"/>
      <c r="BB181" s="610"/>
      <c r="BC181" s="611"/>
    </row>
    <row r="182" spans="1:59" s="476" customFormat="1" ht="18.75" customHeight="1" thickBot="1">
      <c r="A182" s="472"/>
      <c r="B182" s="921"/>
      <c r="C182" s="922"/>
      <c r="D182" s="922"/>
      <c r="E182" s="923" t="b">
        <v>0</v>
      </c>
      <c r="F182" s="473"/>
      <c r="G182" s="896" t="s">
        <v>2249</v>
      </c>
      <c r="H182" s="896"/>
      <c r="I182" s="896"/>
      <c r="J182" s="896"/>
      <c r="K182" s="896"/>
      <c r="L182" s="896"/>
      <c r="M182" s="896"/>
      <c r="N182" s="896"/>
      <c r="O182" s="896"/>
      <c r="P182" s="896"/>
      <c r="Q182" s="896"/>
      <c r="R182" s="896"/>
      <c r="S182" s="896"/>
      <c r="T182" s="896"/>
      <c r="U182" s="896"/>
      <c r="V182" s="896"/>
      <c r="W182" s="896"/>
      <c r="X182" s="896"/>
      <c r="Y182" s="896"/>
      <c r="Z182" s="896"/>
      <c r="AA182" s="896"/>
      <c r="AB182" s="896"/>
      <c r="AC182" s="896"/>
      <c r="AD182" s="896"/>
      <c r="AE182" s="896"/>
      <c r="AF182" s="896"/>
      <c r="AG182" s="896"/>
      <c r="AH182" s="896"/>
      <c r="AI182" s="896"/>
      <c r="AJ182" s="896"/>
      <c r="AK182" s="897"/>
      <c r="AL182" s="256"/>
      <c r="AM182" s="162" t="b">
        <v>0</v>
      </c>
      <c r="AN182" s="612"/>
      <c r="AO182" s="613"/>
      <c r="AP182" s="613"/>
      <c r="AQ182" s="613"/>
      <c r="AR182" s="613"/>
      <c r="AS182" s="613"/>
      <c r="AT182" s="613"/>
      <c r="AU182" s="613"/>
      <c r="AV182" s="613"/>
      <c r="AW182" s="613"/>
      <c r="AX182" s="613"/>
      <c r="AY182" s="613"/>
      <c r="AZ182" s="613"/>
      <c r="BA182" s="613"/>
      <c r="BB182" s="613"/>
      <c r="BC182" s="614"/>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8" t="s">
        <v>188</v>
      </c>
      <c r="C186" s="899"/>
      <c r="D186" s="899"/>
      <c r="E186" s="899"/>
      <c r="F186" s="899"/>
      <c r="G186" s="899"/>
      <c r="H186" s="899"/>
      <c r="I186" s="899"/>
      <c r="J186" s="899"/>
      <c r="K186" s="899"/>
      <c r="L186" s="899"/>
      <c r="M186" s="899"/>
      <c r="N186" s="899"/>
      <c r="O186" s="899"/>
      <c r="P186" s="899"/>
      <c r="Q186" s="899"/>
      <c r="R186" s="899"/>
      <c r="S186" s="899"/>
      <c r="T186" s="899"/>
      <c r="U186" s="899"/>
      <c r="V186" s="899"/>
      <c r="W186" s="899"/>
      <c r="X186" s="899"/>
      <c r="Y186" s="899"/>
      <c r="Z186" s="899"/>
      <c r="AA186" s="899"/>
      <c r="AB186" s="899"/>
      <c r="AC186" s="899"/>
      <c r="AD186" s="900"/>
      <c r="AE186" s="901" t="s">
        <v>189</v>
      </c>
      <c r="AF186" s="902"/>
      <c r="AG186" s="902"/>
      <c r="AH186" s="902"/>
      <c r="AI186" s="902"/>
      <c r="AJ186" s="903"/>
      <c r="AK186" s="458" t="str">
        <f>IF(AND(AM187=TRUE,OR(Q20=0,AM188=TRUE),AM189=TRUE,AM190=TRUE,AM191=TRUE,AM192=TRUE),"○","×")</f>
        <v>○</v>
      </c>
      <c r="AL186" s="256"/>
      <c r="AM186" s="629" t="s">
        <v>2157</v>
      </c>
      <c r="AN186" s="715"/>
      <c r="AO186" s="715"/>
      <c r="AP186" s="715"/>
      <c r="AQ186" s="715"/>
      <c r="AR186" s="715"/>
      <c r="AS186" s="715"/>
      <c r="AT186" s="715"/>
      <c r="AU186" s="715"/>
      <c r="AV186" s="715"/>
      <c r="AW186" s="715"/>
      <c r="AX186" s="715"/>
      <c r="AY186" s="715"/>
      <c r="AZ186" s="715"/>
      <c r="BA186" s="715"/>
      <c r="BB186" s="715"/>
      <c r="BC186" s="716"/>
    </row>
    <row r="187" spans="1:59" s="266" customFormat="1" ht="26.25" customHeight="1">
      <c r="A187" s="265"/>
      <c r="B187" s="460"/>
      <c r="C187" s="906" t="s">
        <v>190</v>
      </c>
      <c r="D187" s="906"/>
      <c r="E187" s="906"/>
      <c r="F187" s="906"/>
      <c r="G187" s="906"/>
      <c r="H187" s="906"/>
      <c r="I187" s="906"/>
      <c r="J187" s="906"/>
      <c r="K187" s="906"/>
      <c r="L187" s="906"/>
      <c r="M187" s="906"/>
      <c r="N187" s="906"/>
      <c r="O187" s="906"/>
      <c r="P187" s="906"/>
      <c r="Q187" s="906"/>
      <c r="R187" s="906"/>
      <c r="S187" s="906"/>
      <c r="T187" s="906"/>
      <c r="U187" s="906"/>
      <c r="V187" s="906"/>
      <c r="W187" s="906"/>
      <c r="X187" s="906"/>
      <c r="Y187" s="906"/>
      <c r="Z187" s="906"/>
      <c r="AA187" s="906"/>
      <c r="AB187" s="906"/>
      <c r="AC187" s="906"/>
      <c r="AD187" s="907"/>
      <c r="AE187" s="908" t="s">
        <v>192</v>
      </c>
      <c r="AF187" s="909"/>
      <c r="AG187" s="909"/>
      <c r="AH187" s="909"/>
      <c r="AI187" s="909"/>
      <c r="AJ187" s="909"/>
      <c r="AK187" s="91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11" t="s">
        <v>191</v>
      </c>
      <c r="D188" s="911"/>
      <c r="E188" s="911"/>
      <c r="F188" s="911"/>
      <c r="G188" s="911"/>
      <c r="H188" s="911"/>
      <c r="I188" s="911"/>
      <c r="J188" s="911"/>
      <c r="K188" s="911"/>
      <c r="L188" s="911"/>
      <c r="M188" s="911"/>
      <c r="N188" s="911"/>
      <c r="O188" s="911"/>
      <c r="P188" s="911"/>
      <c r="Q188" s="911"/>
      <c r="R188" s="911"/>
      <c r="S188" s="911"/>
      <c r="T188" s="911"/>
      <c r="U188" s="911"/>
      <c r="V188" s="911"/>
      <c r="W188" s="911"/>
      <c r="X188" s="911"/>
      <c r="Y188" s="911"/>
      <c r="Z188" s="911"/>
      <c r="AA188" s="911"/>
      <c r="AB188" s="911"/>
      <c r="AC188" s="911"/>
      <c r="AD188" s="912"/>
      <c r="AE188" s="913" t="s">
        <v>192</v>
      </c>
      <c r="AF188" s="914"/>
      <c r="AG188" s="914"/>
      <c r="AH188" s="914"/>
      <c r="AI188" s="914"/>
      <c r="AJ188" s="914"/>
      <c r="AK188" s="915"/>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6" t="s">
        <v>193</v>
      </c>
      <c r="D189" s="916"/>
      <c r="E189" s="916"/>
      <c r="F189" s="916"/>
      <c r="G189" s="916"/>
      <c r="H189" s="916"/>
      <c r="I189" s="916"/>
      <c r="J189" s="916"/>
      <c r="K189" s="916"/>
      <c r="L189" s="916"/>
      <c r="M189" s="916"/>
      <c r="N189" s="916"/>
      <c r="O189" s="916"/>
      <c r="P189" s="916"/>
      <c r="Q189" s="916"/>
      <c r="R189" s="916"/>
      <c r="S189" s="916"/>
      <c r="T189" s="916"/>
      <c r="U189" s="916"/>
      <c r="V189" s="916"/>
      <c r="W189" s="916"/>
      <c r="X189" s="916"/>
      <c r="Y189" s="916"/>
      <c r="Z189" s="916"/>
      <c r="AA189" s="916"/>
      <c r="AB189" s="916"/>
      <c r="AC189" s="916"/>
      <c r="AD189" s="917"/>
      <c r="AE189" s="913" t="s">
        <v>194</v>
      </c>
      <c r="AF189" s="914"/>
      <c r="AG189" s="914"/>
      <c r="AH189" s="914"/>
      <c r="AI189" s="914"/>
      <c r="AJ189" s="914"/>
      <c r="AK189" s="915"/>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6" t="s">
        <v>195</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31" t="s">
        <v>196</v>
      </c>
      <c r="AF190" s="932"/>
      <c r="AG190" s="932"/>
      <c r="AH190" s="932"/>
      <c r="AI190" s="932"/>
      <c r="AJ190" s="932"/>
      <c r="AK190" s="933"/>
      <c r="AL190" s="256"/>
      <c r="AM190" s="162" t="b">
        <v>1</v>
      </c>
    </row>
    <row r="191" spans="1:59" s="266" customFormat="1" ht="23.25" customHeight="1">
      <c r="A191" s="265"/>
      <c r="B191" s="469"/>
      <c r="C191" s="916" t="s">
        <v>197</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13" t="s">
        <v>198</v>
      </c>
      <c r="AF191" s="914"/>
      <c r="AG191" s="914"/>
      <c r="AH191" s="914"/>
      <c r="AI191" s="914"/>
      <c r="AJ191" s="914"/>
      <c r="AK191" s="915"/>
      <c r="AL191" s="256"/>
      <c r="AM191" s="162" t="b">
        <v>1</v>
      </c>
      <c r="AN191" s="483"/>
      <c r="AO191" s="483"/>
      <c r="AP191" s="483"/>
    </row>
    <row r="192" spans="1:59" s="266" customFormat="1" ht="13.5" customHeight="1" thickBot="1">
      <c r="A192" s="265"/>
      <c r="B192" s="473"/>
      <c r="C192" s="934" t="s">
        <v>199</v>
      </c>
      <c r="D192" s="934"/>
      <c r="E192" s="934"/>
      <c r="F192" s="934"/>
      <c r="G192" s="934"/>
      <c r="H192" s="934"/>
      <c r="I192" s="934"/>
      <c r="J192" s="934"/>
      <c r="K192" s="934"/>
      <c r="L192" s="934"/>
      <c r="M192" s="934"/>
      <c r="N192" s="934"/>
      <c r="O192" s="934"/>
      <c r="P192" s="934"/>
      <c r="Q192" s="934"/>
      <c r="R192" s="934"/>
      <c r="S192" s="934"/>
      <c r="T192" s="934"/>
      <c r="U192" s="934"/>
      <c r="V192" s="934"/>
      <c r="W192" s="934"/>
      <c r="X192" s="934"/>
      <c r="Y192" s="934"/>
      <c r="Z192" s="934"/>
      <c r="AA192" s="934"/>
      <c r="AB192" s="934"/>
      <c r="AC192" s="934"/>
      <c r="AD192" s="935"/>
      <c r="AE192" s="936" t="s">
        <v>200</v>
      </c>
      <c r="AF192" s="937"/>
      <c r="AG192" s="937"/>
      <c r="AH192" s="937"/>
      <c r="AI192" s="937"/>
      <c r="AJ192" s="937"/>
      <c r="AK192" s="938"/>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5" t="s">
        <v>2250</v>
      </c>
      <c r="D195" s="925"/>
      <c r="E195" s="925"/>
      <c r="F195" s="925"/>
      <c r="G195" s="925"/>
      <c r="H195" s="925"/>
      <c r="I195" s="925"/>
      <c r="J195" s="925"/>
      <c r="K195" s="925"/>
      <c r="L195" s="925"/>
      <c r="M195" s="925"/>
      <c r="N195" s="925"/>
      <c r="O195" s="925"/>
      <c r="P195" s="925"/>
      <c r="Q195" s="925"/>
      <c r="R195" s="925"/>
      <c r="S195" s="925"/>
      <c r="T195" s="925"/>
      <c r="U195" s="925"/>
      <c r="V195" s="925"/>
      <c r="W195" s="925"/>
      <c r="X195" s="925"/>
      <c r="Y195" s="925"/>
      <c r="Z195" s="925"/>
      <c r="AA195" s="925"/>
      <c r="AB195" s="925"/>
      <c r="AC195" s="925"/>
      <c r="AD195" s="925"/>
      <c r="AE195" s="925"/>
      <c r="AF195" s="925"/>
      <c r="AG195" s="925"/>
      <c r="AH195" s="925"/>
      <c r="AI195" s="925"/>
      <c r="AJ195" s="925"/>
      <c r="AK195" s="925"/>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6" t="s">
        <v>203</v>
      </c>
      <c r="D198" s="926"/>
      <c r="E198" s="926"/>
      <c r="F198" s="926"/>
      <c r="G198" s="926"/>
      <c r="H198" s="926"/>
      <c r="I198" s="926"/>
      <c r="J198" s="926"/>
      <c r="K198" s="926"/>
      <c r="L198" s="926"/>
      <c r="M198" s="926"/>
      <c r="N198" s="926"/>
      <c r="O198" s="926"/>
      <c r="P198" s="926"/>
      <c r="Q198" s="926"/>
      <c r="R198" s="926"/>
      <c r="S198" s="926"/>
      <c r="T198" s="926"/>
      <c r="U198" s="926"/>
      <c r="V198" s="926"/>
      <c r="W198" s="926"/>
      <c r="X198" s="926"/>
      <c r="Y198" s="926"/>
      <c r="Z198" s="926"/>
      <c r="AA198" s="926"/>
      <c r="AB198" s="926"/>
      <c r="AC198" s="926"/>
      <c r="AD198" s="926"/>
      <c r="AE198" s="926"/>
      <c r="AF198" s="926"/>
      <c r="AG198" s="926"/>
      <c r="AH198" s="926"/>
      <c r="AI198" s="926"/>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7">
        <v>6</v>
      </c>
      <c r="F200" s="928"/>
      <c r="G200" s="494" t="s">
        <v>80</v>
      </c>
      <c r="H200" s="927" t="s">
        <v>204</v>
      </c>
      <c r="I200" s="928"/>
      <c r="J200" s="494" t="s">
        <v>205</v>
      </c>
      <c r="K200" s="927" t="s">
        <v>204</v>
      </c>
      <c r="L200" s="928"/>
      <c r="M200" s="494" t="s">
        <v>206</v>
      </c>
      <c r="N200" s="482"/>
      <c r="O200" s="929" t="s">
        <v>22</v>
      </c>
      <c r="P200" s="929"/>
      <c r="Q200" s="929"/>
      <c r="R200" s="930" t="str">
        <f>IF(H7="","",H7)</f>
        <v>○○ケアサービス</v>
      </c>
      <c r="S200" s="930"/>
      <c r="T200" s="930"/>
      <c r="U200" s="930"/>
      <c r="V200" s="930"/>
      <c r="W200" s="930"/>
      <c r="X200" s="930"/>
      <c r="Y200" s="930"/>
      <c r="Z200" s="930"/>
      <c r="AA200" s="930"/>
      <c r="AB200" s="930"/>
      <c r="AC200" s="930"/>
      <c r="AD200" s="930"/>
      <c r="AE200" s="930"/>
      <c r="AF200" s="930"/>
      <c r="AG200" s="930"/>
      <c r="AH200" s="930"/>
      <c r="AI200" s="930"/>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51" t="s">
        <v>207</v>
      </c>
      <c r="P201" s="951"/>
      <c r="Q201" s="951"/>
      <c r="R201" s="952" t="s">
        <v>24</v>
      </c>
      <c r="S201" s="952"/>
      <c r="T201" s="953" t="s">
        <v>25</v>
      </c>
      <c r="U201" s="953"/>
      <c r="V201" s="953"/>
      <c r="W201" s="953"/>
      <c r="X201" s="953"/>
      <c r="Y201" s="954" t="s">
        <v>26</v>
      </c>
      <c r="Z201" s="954"/>
      <c r="AA201" s="953" t="s">
        <v>27</v>
      </c>
      <c r="AB201" s="953"/>
      <c r="AC201" s="953"/>
      <c r="AD201" s="953"/>
      <c r="AE201" s="953"/>
      <c r="AF201" s="953"/>
      <c r="AG201" s="953"/>
      <c r="AH201" s="953"/>
      <c r="AI201" s="953"/>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5" t="s">
        <v>211</v>
      </c>
      <c r="C208" s="955"/>
      <c r="D208" s="955"/>
      <c r="E208" s="955"/>
      <c r="F208" s="955"/>
      <c r="G208" s="955"/>
      <c r="H208" s="955"/>
      <c r="I208" s="955"/>
      <c r="J208" s="955"/>
      <c r="K208" s="955"/>
      <c r="L208" s="955"/>
      <c r="M208" s="955"/>
      <c r="N208" s="955"/>
      <c r="O208" s="955"/>
      <c r="P208" s="955"/>
      <c r="Q208" s="955"/>
      <c r="R208" s="955"/>
      <c r="S208" s="955"/>
      <c r="T208" s="955"/>
      <c r="U208" s="955"/>
      <c r="V208" s="955"/>
      <c r="W208" s="955"/>
      <c r="X208" s="955"/>
      <c r="Y208" s="955"/>
      <c r="Z208" s="955"/>
      <c r="AA208" s="955"/>
      <c r="AB208" s="955"/>
      <c r="AC208" s="955"/>
      <c r="AD208" s="955"/>
      <c r="AE208" s="955"/>
      <c r="AF208" s="955"/>
      <c r="AG208" s="955"/>
      <c r="AH208" s="955"/>
      <c r="AI208" s="955"/>
      <c r="AJ208" s="955"/>
      <c r="AK208" s="955"/>
      <c r="AL208" s="256"/>
    </row>
    <row r="209" spans="1:60">
      <c r="A209" s="256"/>
      <c r="B209" s="939" t="s">
        <v>212</v>
      </c>
      <c r="C209" s="942" t="s">
        <v>213</v>
      </c>
      <c r="D209" s="943"/>
      <c r="E209" s="943"/>
      <c r="F209" s="943"/>
      <c r="G209" s="943"/>
      <c r="H209" s="943"/>
      <c r="I209" s="943"/>
      <c r="J209" s="943"/>
      <c r="K209" s="943"/>
      <c r="L209" s="943"/>
      <c r="M209" s="943"/>
      <c r="N209" s="943"/>
      <c r="O209" s="943"/>
      <c r="P209" s="943"/>
      <c r="Q209" s="943"/>
      <c r="R209" s="943"/>
      <c r="S209" s="943"/>
      <c r="T209" s="943"/>
      <c r="U209" s="943"/>
      <c r="V209" s="943"/>
      <c r="W209" s="943"/>
      <c r="X209" s="943"/>
      <c r="Y209" s="943"/>
      <c r="Z209" s="943"/>
      <c r="AA209" s="943"/>
      <c r="AB209" s="943"/>
      <c r="AC209" s="943"/>
      <c r="AD209" s="943"/>
      <c r="AE209" s="943"/>
      <c r="AF209" s="943"/>
      <c r="AG209" s="943"/>
      <c r="AH209" s="943"/>
      <c r="AI209" s="943"/>
      <c r="AJ209" s="944"/>
      <c r="AK209" s="517" t="str">
        <f>Y20</f>
        <v/>
      </c>
      <c r="AL209" s="256"/>
    </row>
    <row r="210" spans="1:60">
      <c r="A210" s="256"/>
      <c r="B210" s="940"/>
      <c r="C210" s="945" t="s">
        <v>214</v>
      </c>
      <c r="D210" s="946"/>
      <c r="E210" s="946"/>
      <c r="F210" s="946"/>
      <c r="G210" s="946"/>
      <c r="H210" s="946"/>
      <c r="I210" s="946"/>
      <c r="J210" s="946"/>
      <c r="K210" s="946"/>
      <c r="L210" s="946"/>
      <c r="M210" s="946"/>
      <c r="N210" s="946"/>
      <c r="O210" s="946"/>
      <c r="P210" s="946"/>
      <c r="Q210" s="946"/>
      <c r="R210" s="946"/>
      <c r="S210" s="946"/>
      <c r="T210" s="946"/>
      <c r="U210" s="946"/>
      <c r="V210" s="946"/>
      <c r="W210" s="946"/>
      <c r="X210" s="946"/>
      <c r="Y210" s="946"/>
      <c r="Z210" s="946"/>
      <c r="AA210" s="946"/>
      <c r="AB210" s="946"/>
      <c r="AC210" s="946"/>
      <c r="AD210" s="946"/>
      <c r="AE210" s="946"/>
      <c r="AF210" s="946"/>
      <c r="AG210" s="946"/>
      <c r="AH210" s="946"/>
      <c r="AI210" s="946"/>
      <c r="AJ210" s="947"/>
      <c r="AK210" s="517" t="str">
        <f>Y21</f>
        <v>×</v>
      </c>
      <c r="AL210" s="256"/>
    </row>
    <row r="211" spans="1:60">
      <c r="A211" s="256"/>
      <c r="B211" s="941"/>
      <c r="C211" s="945" t="s">
        <v>215</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517" t="str">
        <f>IF(Y25="○","○",IF(AA25="○","○","×"))</f>
        <v>○</v>
      </c>
      <c r="AL211" s="256"/>
    </row>
    <row r="212" spans="1:60">
      <c r="A212" s="256"/>
      <c r="B212" s="518" t="s">
        <v>216</v>
      </c>
      <c r="C212" s="945" t="s">
        <v>217</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517" t="str">
        <f>AB37</f>
        <v>○</v>
      </c>
      <c r="AL212" s="256"/>
    </row>
    <row r="213" spans="1:60">
      <c r="A213" s="256"/>
      <c r="B213" s="519" t="s">
        <v>218</v>
      </c>
      <c r="C213" s="948" t="s">
        <v>219</v>
      </c>
      <c r="D213" s="949"/>
      <c r="E213" s="949"/>
      <c r="F213" s="949"/>
      <c r="G213" s="949"/>
      <c r="H213" s="949"/>
      <c r="I213" s="949"/>
      <c r="J213" s="949"/>
      <c r="K213" s="949"/>
      <c r="L213" s="949"/>
      <c r="M213" s="949"/>
      <c r="N213" s="949"/>
      <c r="O213" s="949"/>
      <c r="P213" s="949"/>
      <c r="Q213" s="949"/>
      <c r="R213" s="949"/>
      <c r="S213" s="949"/>
      <c r="T213" s="949"/>
      <c r="U213" s="949"/>
      <c r="V213" s="949"/>
      <c r="W213" s="949"/>
      <c r="X213" s="949"/>
      <c r="Y213" s="949"/>
      <c r="Z213" s="949"/>
      <c r="AA213" s="949"/>
      <c r="AB213" s="949"/>
      <c r="AC213" s="949"/>
      <c r="AD213" s="949"/>
      <c r="AE213" s="949"/>
      <c r="AF213" s="949"/>
      <c r="AG213" s="949"/>
      <c r="AH213" s="949"/>
      <c r="AI213" s="949"/>
      <c r="AJ213" s="950"/>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5" t="s">
        <v>220</v>
      </c>
      <c r="C215" s="955"/>
      <c r="D215" s="955"/>
      <c r="E215" s="955"/>
      <c r="F215" s="955"/>
      <c r="G215" s="955"/>
      <c r="H215" s="955"/>
      <c r="I215" s="955"/>
      <c r="J215" s="955"/>
      <c r="K215" s="955"/>
      <c r="L215" s="955"/>
      <c r="M215" s="955"/>
      <c r="N215" s="955"/>
      <c r="O215" s="955"/>
      <c r="P215" s="955"/>
      <c r="Q215" s="955"/>
      <c r="R215" s="955"/>
      <c r="S215" s="955"/>
      <c r="T215" s="955"/>
      <c r="U215" s="955"/>
      <c r="V215" s="955"/>
      <c r="W215" s="955"/>
      <c r="X215" s="955"/>
      <c r="Y215" s="955"/>
      <c r="Z215" s="955"/>
      <c r="AA215" s="955"/>
      <c r="AB215" s="955"/>
      <c r="AC215" s="955"/>
      <c r="AD215" s="955"/>
      <c r="AE215" s="955"/>
      <c r="AF215" s="955"/>
      <c r="AG215" s="955"/>
      <c r="AH215" s="955"/>
      <c r="AI215" s="955"/>
      <c r="AJ215" s="955"/>
      <c r="AK215" s="955"/>
      <c r="AL215" s="256"/>
      <c r="AM215" s="258"/>
    </row>
    <row r="216" spans="1:60" s="476" customFormat="1">
      <c r="A216" s="472"/>
      <c r="B216" s="520" t="s">
        <v>212</v>
      </c>
      <c r="C216" s="970" t="s">
        <v>221</v>
      </c>
      <c r="D216" s="971"/>
      <c r="E216" s="971"/>
      <c r="F216" s="971"/>
      <c r="G216" s="971"/>
      <c r="H216" s="971"/>
      <c r="I216" s="972"/>
      <c r="J216" s="963" t="s">
        <v>222</v>
      </c>
      <c r="K216" s="963"/>
      <c r="L216" s="963"/>
      <c r="M216" s="963"/>
      <c r="N216" s="963"/>
      <c r="O216" s="963"/>
      <c r="P216" s="963"/>
      <c r="Q216" s="963"/>
      <c r="R216" s="963"/>
      <c r="S216" s="963"/>
      <c r="T216" s="963"/>
      <c r="U216" s="963"/>
      <c r="V216" s="963"/>
      <c r="W216" s="963"/>
      <c r="X216" s="963"/>
      <c r="Y216" s="963"/>
      <c r="Z216" s="963"/>
      <c r="AA216" s="963"/>
      <c r="AB216" s="963"/>
      <c r="AC216" s="963"/>
      <c r="AD216" s="963"/>
      <c r="AE216" s="963"/>
      <c r="AF216" s="963"/>
      <c r="AG216" s="963"/>
      <c r="AH216" s="963"/>
      <c r="AI216" s="963"/>
      <c r="AJ216" s="964"/>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5" t="s">
        <v>216</v>
      </c>
      <c r="C217" s="960" t="s">
        <v>223</v>
      </c>
      <c r="D217" s="960"/>
      <c r="E217" s="960"/>
      <c r="F217" s="960"/>
      <c r="G217" s="960"/>
      <c r="H217" s="960"/>
      <c r="I217" s="960"/>
      <c r="J217" s="961" t="s">
        <v>224</v>
      </c>
      <c r="K217" s="961"/>
      <c r="L217" s="961"/>
      <c r="M217" s="961"/>
      <c r="N217" s="961"/>
      <c r="O217" s="961"/>
      <c r="P217" s="961"/>
      <c r="Q217" s="961"/>
      <c r="R217" s="961"/>
      <c r="S217" s="961"/>
      <c r="T217" s="961"/>
      <c r="U217" s="961"/>
      <c r="V217" s="961"/>
      <c r="W217" s="961"/>
      <c r="X217" s="961"/>
      <c r="Y217" s="961"/>
      <c r="Z217" s="961"/>
      <c r="AA217" s="961"/>
      <c r="AB217" s="961"/>
      <c r="AC217" s="961"/>
      <c r="AD217" s="961"/>
      <c r="AE217" s="961"/>
      <c r="AF217" s="961"/>
      <c r="AG217" s="961"/>
      <c r="AH217" s="961"/>
      <c r="AI217" s="961"/>
      <c r="AJ217" s="962"/>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5"/>
      <c r="C218" s="960"/>
      <c r="D218" s="960"/>
      <c r="E218" s="960"/>
      <c r="F218" s="960"/>
      <c r="G218" s="960"/>
      <c r="H218" s="960"/>
      <c r="I218" s="960"/>
      <c r="J218" s="961" t="s">
        <v>225</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5"/>
      <c r="C219" s="960"/>
      <c r="D219" s="960"/>
      <c r="E219" s="960"/>
      <c r="F219" s="960"/>
      <c r="G219" s="960"/>
      <c r="H219" s="960"/>
      <c r="I219" s="960"/>
      <c r="J219" s="963" t="s">
        <v>226</v>
      </c>
      <c r="K219" s="963"/>
      <c r="L219" s="963"/>
      <c r="M219" s="963"/>
      <c r="N219" s="963"/>
      <c r="O219" s="963"/>
      <c r="P219" s="963"/>
      <c r="Q219" s="963"/>
      <c r="R219" s="963"/>
      <c r="S219" s="963"/>
      <c r="T219" s="963"/>
      <c r="U219" s="963"/>
      <c r="V219" s="963"/>
      <c r="W219" s="963"/>
      <c r="X219" s="963"/>
      <c r="Y219" s="963"/>
      <c r="Z219" s="963"/>
      <c r="AA219" s="963"/>
      <c r="AB219" s="963"/>
      <c r="AC219" s="963"/>
      <c r="AD219" s="963"/>
      <c r="AE219" s="963"/>
      <c r="AF219" s="963"/>
      <c r="AG219" s="963"/>
      <c r="AH219" s="963"/>
      <c r="AI219" s="963"/>
      <c r="AJ219" s="964"/>
      <c r="AK219" s="517" t="str">
        <f>AI82</f>
        <v>○</v>
      </c>
      <c r="AL219" s="522"/>
      <c r="AM219" s="258"/>
    </row>
    <row r="220" spans="1:60" s="476" customFormat="1" ht="25.5" customHeight="1">
      <c r="A220" s="472"/>
      <c r="B220" s="965"/>
      <c r="C220" s="960"/>
      <c r="D220" s="960"/>
      <c r="E220" s="960"/>
      <c r="F220" s="960"/>
      <c r="G220" s="960"/>
      <c r="H220" s="960"/>
      <c r="I220" s="960"/>
      <c r="J220" s="961" t="s">
        <v>227</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517" t="str">
        <f>AI87</f>
        <v>○</v>
      </c>
      <c r="AL220" s="522"/>
      <c r="AM220" s="258"/>
    </row>
    <row r="221" spans="1:60" s="476" customFormat="1" ht="48.75" customHeight="1">
      <c r="A221" s="472"/>
      <c r="B221" s="965" t="s">
        <v>218</v>
      </c>
      <c r="C221" s="960" t="s">
        <v>229</v>
      </c>
      <c r="D221" s="960"/>
      <c r="E221" s="960"/>
      <c r="F221" s="960"/>
      <c r="G221" s="960"/>
      <c r="H221" s="960"/>
      <c r="I221" s="960"/>
      <c r="J221" s="961" t="s">
        <v>230</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5"/>
      <c r="C222" s="960"/>
      <c r="D222" s="960"/>
      <c r="E222" s="960"/>
      <c r="F222" s="960"/>
      <c r="G222" s="960"/>
      <c r="H222" s="960"/>
      <c r="I222" s="960"/>
      <c r="J222" s="961" t="s">
        <v>231</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60" t="s">
        <v>232</v>
      </c>
      <c r="D223" s="960"/>
      <c r="E223" s="960"/>
      <c r="F223" s="960"/>
      <c r="G223" s="960"/>
      <c r="H223" s="960"/>
      <c r="I223" s="960"/>
      <c r="J223" s="961" t="s">
        <v>233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517" t="str">
        <f>IF(AM116="","",IF(OR(S118="○",AK125="○"),"○","×"))</f>
        <v>○</v>
      </c>
      <c r="AL223" s="256"/>
      <c r="AM223" s="258"/>
    </row>
    <row r="224" spans="1:60" s="266" customFormat="1" ht="36" customHeight="1">
      <c r="A224" s="265"/>
      <c r="B224" s="518" t="s">
        <v>2363</v>
      </c>
      <c r="C224" s="960" t="s">
        <v>234</v>
      </c>
      <c r="D224" s="960"/>
      <c r="E224" s="960"/>
      <c r="F224" s="960"/>
      <c r="G224" s="960"/>
      <c r="H224" s="960"/>
      <c r="I224" s="960"/>
      <c r="J224" s="961" t="s">
        <v>235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517" t="str">
        <f>IF(OR(AND(AD129&lt;&gt;"×",AD131&lt;&gt;"×"),AK134="○"),"○","×")</f>
        <v>○</v>
      </c>
      <c r="AL224" s="256"/>
      <c r="AM224" s="258"/>
    </row>
    <row r="225" spans="1:60" s="266" customFormat="1">
      <c r="A225" s="265"/>
      <c r="B225" s="518" t="s">
        <v>2364</v>
      </c>
      <c r="C225" s="960" t="s">
        <v>237</v>
      </c>
      <c r="D225" s="960"/>
      <c r="E225" s="960"/>
      <c r="F225" s="960"/>
      <c r="G225" s="960"/>
      <c r="H225" s="960"/>
      <c r="I225" s="960"/>
      <c r="J225" s="963" t="s">
        <v>238</v>
      </c>
      <c r="K225" s="963"/>
      <c r="L225" s="963"/>
      <c r="M225" s="963"/>
      <c r="N225" s="963"/>
      <c r="O225" s="963"/>
      <c r="P225" s="963"/>
      <c r="Q225" s="963"/>
      <c r="R225" s="963"/>
      <c r="S225" s="963"/>
      <c r="T225" s="963"/>
      <c r="U225" s="963"/>
      <c r="V225" s="963"/>
      <c r="W225" s="963"/>
      <c r="X225" s="963"/>
      <c r="Y225" s="963"/>
      <c r="Z225" s="963"/>
      <c r="AA225" s="963"/>
      <c r="AB225" s="963"/>
      <c r="AC225" s="963"/>
      <c r="AD225" s="963"/>
      <c r="AE225" s="963"/>
      <c r="AF225" s="963"/>
      <c r="AG225" s="963"/>
      <c r="AH225" s="963"/>
      <c r="AI225" s="963"/>
      <c r="AJ225" s="964"/>
      <c r="AK225" s="517" t="str">
        <f>IF(AND(S143="",S144=""),"",IF(AND(S143&lt;&gt;"×",S144&lt;&gt;"×"),"○","×"))</f>
        <v>○</v>
      </c>
      <c r="AL225" s="523"/>
      <c r="AM225" s="258"/>
    </row>
    <row r="226" spans="1:60" s="266" customFormat="1">
      <c r="A226" s="265"/>
      <c r="B226" s="965" t="s">
        <v>236</v>
      </c>
      <c r="C226" s="960" t="s">
        <v>239</v>
      </c>
      <c r="D226" s="960"/>
      <c r="E226" s="960"/>
      <c r="F226" s="960"/>
      <c r="G226" s="960"/>
      <c r="H226" s="960"/>
      <c r="I226" s="960"/>
      <c r="J226" s="963" t="s">
        <v>240</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6"/>
      <c r="C227" s="967"/>
      <c r="D227" s="967"/>
      <c r="E227" s="967"/>
      <c r="F227" s="967"/>
      <c r="G227" s="967"/>
      <c r="H227" s="967"/>
      <c r="I227" s="967"/>
      <c r="J227" s="968" t="s">
        <v>241</v>
      </c>
      <c r="K227" s="968"/>
      <c r="L227" s="968"/>
      <c r="M227" s="968"/>
      <c r="N227" s="968"/>
      <c r="O227" s="968"/>
      <c r="P227" s="968"/>
      <c r="Q227" s="968"/>
      <c r="R227" s="968"/>
      <c r="S227" s="968"/>
      <c r="T227" s="968"/>
      <c r="U227" s="968"/>
      <c r="V227" s="968"/>
      <c r="W227" s="968"/>
      <c r="X227" s="968"/>
      <c r="Y227" s="968"/>
      <c r="Z227" s="968"/>
      <c r="AA227" s="968"/>
      <c r="AB227" s="968"/>
      <c r="AC227" s="968"/>
      <c r="AD227" s="968"/>
      <c r="AE227" s="968"/>
      <c r="AF227" s="968"/>
      <c r="AG227" s="968"/>
      <c r="AH227" s="968"/>
      <c r="AI227" s="968"/>
      <c r="AJ227" s="969"/>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5" t="s">
        <v>242</v>
      </c>
      <c r="C229" s="955"/>
      <c r="D229" s="955"/>
      <c r="E229" s="955"/>
      <c r="F229" s="955"/>
      <c r="G229" s="955"/>
      <c r="H229" s="955"/>
      <c r="I229" s="955"/>
      <c r="J229" s="955"/>
      <c r="K229" s="955"/>
      <c r="L229" s="955"/>
      <c r="M229" s="955"/>
      <c r="N229" s="955"/>
      <c r="O229" s="955"/>
      <c r="P229" s="955"/>
      <c r="Q229" s="955"/>
      <c r="R229" s="955"/>
      <c r="S229" s="955"/>
      <c r="T229" s="955"/>
      <c r="U229" s="955"/>
      <c r="V229" s="955"/>
      <c r="W229" s="955"/>
      <c r="X229" s="955"/>
      <c r="Y229" s="955"/>
      <c r="Z229" s="955"/>
      <c r="AA229" s="955"/>
      <c r="AB229" s="955"/>
      <c r="AC229" s="955"/>
      <c r="AD229" s="955"/>
      <c r="AE229" s="955"/>
      <c r="AF229" s="955"/>
      <c r="AG229" s="955"/>
      <c r="AH229" s="955"/>
      <c r="AI229" s="955"/>
      <c r="AJ229" s="955"/>
      <c r="AK229" s="955"/>
      <c r="AL229" s="256"/>
    </row>
    <row r="230" spans="1:60">
      <c r="A230" s="256"/>
      <c r="B230" s="524" t="s">
        <v>32</v>
      </c>
      <c r="C230" s="956" t="s">
        <v>243</v>
      </c>
      <c r="D230" s="956"/>
      <c r="E230" s="956"/>
      <c r="F230" s="956"/>
      <c r="G230" s="956"/>
      <c r="H230" s="956"/>
      <c r="I230" s="956"/>
      <c r="J230" s="956"/>
      <c r="K230" s="956"/>
      <c r="L230" s="956"/>
      <c r="M230" s="956"/>
      <c r="N230" s="956"/>
      <c r="O230" s="956"/>
      <c r="P230" s="956"/>
      <c r="Q230" s="956"/>
      <c r="R230" s="956"/>
      <c r="S230" s="956"/>
      <c r="T230" s="956"/>
      <c r="U230" s="956"/>
      <c r="V230" s="956"/>
      <c r="W230" s="956"/>
      <c r="X230" s="956"/>
      <c r="Y230" s="956"/>
      <c r="Z230" s="956"/>
      <c r="AA230" s="956"/>
      <c r="AB230" s="956"/>
      <c r="AC230" s="956"/>
      <c r="AD230" s="956"/>
      <c r="AE230" s="956"/>
      <c r="AF230" s="956"/>
      <c r="AG230" s="956"/>
      <c r="AH230" s="956"/>
      <c r="AI230" s="956"/>
      <c r="AJ230" s="957"/>
      <c r="AK230" s="517" t="str">
        <f>AK186</f>
        <v>○</v>
      </c>
      <c r="AL230" s="256"/>
    </row>
    <row r="231" spans="1:60" ht="13.5" customHeight="1">
      <c r="B231" s="525" t="s">
        <v>32</v>
      </c>
      <c r="C231" s="958" t="s">
        <v>2251</v>
      </c>
      <c r="D231" s="958"/>
      <c r="E231" s="958"/>
      <c r="F231" s="958"/>
      <c r="G231" s="958"/>
      <c r="H231" s="958"/>
      <c r="I231" s="958"/>
      <c r="J231" s="958"/>
      <c r="K231" s="958"/>
      <c r="L231" s="958"/>
      <c r="M231" s="958"/>
      <c r="N231" s="958"/>
      <c r="O231" s="958"/>
      <c r="P231" s="958"/>
      <c r="Q231" s="958"/>
      <c r="R231" s="958"/>
      <c r="S231" s="958"/>
      <c r="T231" s="958"/>
      <c r="U231" s="958"/>
      <c r="V231" s="958"/>
      <c r="W231" s="958"/>
      <c r="X231" s="958"/>
      <c r="Y231" s="958"/>
      <c r="Z231" s="958"/>
      <c r="AA231" s="958"/>
      <c r="AB231" s="958"/>
      <c r="AC231" s="958"/>
      <c r="AD231" s="958"/>
      <c r="AE231" s="958"/>
      <c r="AF231" s="958"/>
      <c r="AG231" s="958"/>
      <c r="AH231" s="958"/>
      <c r="AI231" s="958"/>
      <c r="AJ231" s="959"/>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j5OrsDHngcBjmO+wxmCZ8wBJkE6b8G6lbFlxvvbUHc6zuEEdwDNo8rpxVf2Eed9KELzIFOZeSCL0sPDiRXZWfA==" saltValue="nkT6BjyKDLQl5hT4ZKrMr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63" t="s">
        <v>2428</v>
      </c>
      <c r="O1" s="1063"/>
      <c r="P1" s="1063"/>
      <c r="Q1" s="1063"/>
      <c r="R1" s="1063"/>
      <c r="S1" s="1063"/>
      <c r="T1" s="1063"/>
      <c r="U1" s="1063"/>
      <c r="V1" s="1063"/>
      <c r="W1" s="1063"/>
      <c r="X1" s="1063"/>
      <c r="Y1" s="1063"/>
      <c r="Z1" s="1063"/>
      <c r="AA1" s="1063"/>
      <c r="AB1" s="1063"/>
      <c r="AC1" s="1063"/>
      <c r="AD1" s="1063"/>
      <c r="AE1" s="1063"/>
      <c r="AF1" s="1181" t="s">
        <v>29</v>
      </c>
      <c r="AG1" s="1181"/>
      <c r="AH1" s="1181"/>
      <c r="AI1" s="1182" t="str">
        <f>IF(G5="","",G5)</f>
        <v/>
      </c>
      <c r="AJ1" s="1182"/>
      <c r="AK1" s="1182"/>
      <c r="AL1" s="1182"/>
      <c r="AM1" s="1182"/>
      <c r="AN1" s="1182"/>
      <c r="AO1" s="1182"/>
      <c r="AP1" s="1182"/>
      <c r="AQ1" s="537" t="s">
        <v>2436</v>
      </c>
      <c r="AS1" s="1006" t="str">
        <f>B9&amp;G9&amp;L9</f>
        <v/>
      </c>
      <c r="AT1" s="1007"/>
      <c r="AU1" s="1007"/>
      <c r="AV1" s="1007"/>
      <c r="AW1" s="1007"/>
      <c r="AX1" s="1007"/>
      <c r="AY1" s="1007"/>
      <c r="AZ1" s="1007"/>
      <c r="BA1" s="1007"/>
      <c r="BB1" s="1007"/>
      <c r="BC1" s="1007"/>
      <c r="BD1" s="1007"/>
      <c r="BE1" s="1008"/>
      <c r="BF1" s="1005" t="str">
        <f>IFERROR(VLOOKUP(Y5,【参考】数式用!$AJ$2:$AK$24,2,FALSE),"")</f>
        <v/>
      </c>
      <c r="BG1" s="1005"/>
      <c r="BH1" s="1005"/>
      <c r="BI1" s="1005"/>
      <c r="BJ1" s="1005"/>
      <c r="BK1" s="1005"/>
      <c r="BL1" s="1005"/>
      <c r="BM1" s="1005"/>
      <c r="BN1" s="1005"/>
      <c r="BO1" s="1005"/>
      <c r="BP1" s="1005"/>
      <c r="CE1" s="174" t="s">
        <v>2390</v>
      </c>
    </row>
    <row r="2" spans="1:88" s="175" customFormat="1" ht="19.5" customHeight="1" thickBot="1">
      <c r="C2" s="173"/>
      <c r="D2" s="173"/>
      <c r="E2" s="173"/>
      <c r="F2" s="173"/>
      <c r="G2" s="173"/>
      <c r="H2" s="173"/>
      <c r="I2" s="173"/>
      <c r="J2" s="173"/>
      <c r="K2" s="173"/>
      <c r="L2" s="173"/>
      <c r="M2" s="173"/>
      <c r="N2" s="1063"/>
      <c r="O2" s="1063"/>
      <c r="P2" s="1063"/>
      <c r="Q2" s="1063"/>
      <c r="R2" s="1063"/>
      <c r="S2" s="1063"/>
      <c r="T2" s="1063"/>
      <c r="U2" s="1063"/>
      <c r="V2" s="1063"/>
      <c r="W2" s="1063"/>
      <c r="X2" s="1063"/>
      <c r="Y2" s="1063"/>
      <c r="Z2" s="1063"/>
      <c r="AA2" s="1063"/>
      <c r="AB2" s="1063"/>
      <c r="AC2" s="1063"/>
      <c r="AD2" s="1063"/>
      <c r="AE2" s="1063"/>
      <c r="AF2" s="173"/>
      <c r="AG2" s="173"/>
      <c r="AH2" s="173"/>
      <c r="AI2" s="173"/>
      <c r="AJ2" s="173"/>
      <c r="AK2" s="173"/>
      <c r="AL2" s="173"/>
      <c r="AM2" s="173"/>
      <c r="AN2" s="173"/>
      <c r="AO2" s="173"/>
      <c r="AP2" s="173"/>
      <c r="AQ2" s="531"/>
      <c r="AR2" s="531"/>
      <c r="CE2" s="993" t="s">
        <v>2393</v>
      </c>
      <c r="CF2" s="993"/>
      <c r="CG2" s="993"/>
      <c r="CH2" s="993"/>
      <c r="CI2" s="1183" t="str">
        <f>IF(AI1&lt;&gt;"",1,"")</f>
        <v/>
      </c>
      <c r="CJ2" s="1184"/>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93" t="s">
        <v>2387</v>
      </c>
      <c r="CF3" s="993"/>
      <c r="CG3" s="993"/>
      <c r="CH3" s="993"/>
      <c r="CI3" s="1185" t="str">
        <f>IF(AND(L9="ベア加算",Q49="ベア加算"),1,"")</f>
        <v/>
      </c>
      <c r="CJ3" s="1186"/>
    </row>
    <row r="4" spans="1:88" ht="25.5" customHeight="1">
      <c r="B4" s="1076" t="s">
        <v>2293</v>
      </c>
      <c r="C4" s="1076"/>
      <c r="D4" s="1076"/>
      <c r="E4" s="1076"/>
      <c r="F4" s="1076"/>
      <c r="G4" s="1076" t="s">
        <v>0</v>
      </c>
      <c r="H4" s="1076"/>
      <c r="I4" s="1076"/>
      <c r="J4" s="1074" t="s">
        <v>1</v>
      </c>
      <c r="K4" s="1074"/>
      <c r="L4" s="1074"/>
      <c r="M4" s="1074"/>
      <c r="N4" s="1074"/>
      <c r="O4" s="1074"/>
      <c r="P4" s="1077" t="s">
        <v>2162</v>
      </c>
      <c r="Q4" s="1078"/>
      <c r="R4" s="1078"/>
      <c r="S4" s="1079" t="s">
        <v>2</v>
      </c>
      <c r="T4" s="1080"/>
      <c r="U4" s="1080"/>
      <c r="V4" s="1080"/>
      <c r="W4" s="1080"/>
      <c r="X4" s="1080"/>
      <c r="Y4" s="1074" t="s">
        <v>3</v>
      </c>
      <c r="Z4" s="1074"/>
      <c r="AA4" s="1074"/>
      <c r="AB4" s="1074"/>
      <c r="AC4" s="1074"/>
      <c r="AD4" s="1074"/>
      <c r="AE4" s="1074" t="s">
        <v>2159</v>
      </c>
      <c r="AF4" s="1074"/>
      <c r="AG4" s="1074"/>
      <c r="AH4" s="1074"/>
      <c r="AI4" s="1074" t="s">
        <v>2160</v>
      </c>
      <c r="AJ4" s="1074"/>
      <c r="AK4" s="1074"/>
      <c r="AL4" s="1074"/>
      <c r="AM4" s="1074" t="s">
        <v>2158</v>
      </c>
      <c r="AN4" s="1074"/>
      <c r="AO4" s="1074"/>
      <c r="AP4" s="1074"/>
      <c r="AS4" s="183"/>
      <c r="AT4" s="1014" t="s">
        <v>2253</v>
      </c>
      <c r="AU4" s="1014" t="s">
        <v>2204</v>
      </c>
      <c r="AV4" s="1014" t="s">
        <v>2205</v>
      </c>
      <c r="AW4" s="1014" t="s">
        <v>2206</v>
      </c>
      <c r="AX4" s="1014" t="s">
        <v>2207</v>
      </c>
      <c r="AY4" s="1014" t="s">
        <v>2208</v>
      </c>
      <c r="AZ4" s="1014" t="s">
        <v>2252</v>
      </c>
      <c r="BA4" s="184"/>
      <c r="CE4" s="993" t="s">
        <v>2392</v>
      </c>
      <c r="CF4" s="993"/>
      <c r="CG4" s="993"/>
      <c r="CH4" s="993"/>
      <c r="CI4" s="984" t="str">
        <f>IF(OR(OR(G49="処遇加算Ⅰ",G49="処遇加算Ⅱ"),OR(AS48="処遇加算Ⅰ",AS48="処遇加算Ⅱ")),1,"")</f>
        <v/>
      </c>
      <c r="CJ4" s="985"/>
    </row>
    <row r="5" spans="1:88" ht="33" customHeight="1">
      <c r="B5" s="1088"/>
      <c r="C5" s="1088"/>
      <c r="D5" s="1088"/>
      <c r="E5" s="1088"/>
      <c r="F5" s="1088"/>
      <c r="G5" s="1089"/>
      <c r="H5" s="1089"/>
      <c r="I5" s="1089"/>
      <c r="J5" s="1090"/>
      <c r="K5" s="1090"/>
      <c r="L5" s="1090"/>
      <c r="M5" s="1091"/>
      <c r="N5" s="1091"/>
      <c r="O5" s="1091"/>
      <c r="P5" s="1092" t="str">
        <f>IF(Y5="","",IFERROR(INDEX(【参考】数式用3!$G$3:$I$451,MATCH(M5,【参考】数式用3!$F$3:$F$451,0),MATCH(VLOOKUP(Y5,【参考】数式用3!$J$2:$K$26,2,FALSE),【参考】数式用3!$G$2:$I$2,0)),10))</f>
        <v/>
      </c>
      <c r="Q5" s="1093"/>
      <c r="R5" s="1093"/>
      <c r="S5" s="1094"/>
      <c r="T5" s="1095"/>
      <c r="U5" s="1095"/>
      <c r="V5" s="1095"/>
      <c r="W5" s="1095"/>
      <c r="X5" s="1096"/>
      <c r="Y5" s="1075"/>
      <c r="Z5" s="1075"/>
      <c r="AA5" s="1075"/>
      <c r="AB5" s="1075"/>
      <c r="AC5" s="1075"/>
      <c r="AD5" s="1075"/>
      <c r="AE5" s="1042"/>
      <c r="AF5" s="1043"/>
      <c r="AG5" s="1043"/>
      <c r="AH5" s="1044"/>
      <c r="AI5" s="1042"/>
      <c r="AJ5" s="1043"/>
      <c r="AK5" s="1043"/>
      <c r="AL5" s="1044"/>
      <c r="AM5" s="1045">
        <f>AE5-AI5</f>
        <v>0</v>
      </c>
      <c r="AN5" s="1046"/>
      <c r="AO5" s="1046"/>
      <c r="AP5" s="1047"/>
      <c r="AS5" s="183"/>
      <c r="AT5" s="1014"/>
      <c r="AU5" s="1014"/>
      <c r="AV5" s="1014"/>
      <c r="AW5" s="1014"/>
      <c r="AX5" s="1014"/>
      <c r="AY5" s="1014"/>
      <c r="AZ5" s="1014"/>
      <c r="BA5" s="184"/>
      <c r="CE5" s="993" t="s">
        <v>2386</v>
      </c>
      <c r="CF5" s="993"/>
      <c r="CG5" s="993"/>
      <c r="CH5" s="993"/>
      <c r="CI5" s="984" t="str">
        <f>IF(OR(G49="処遇加算Ⅰ",AS48="処遇加算Ⅰ"),1,"")</f>
        <v/>
      </c>
      <c r="CJ5" s="985"/>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3" t="s">
        <v>2389</v>
      </c>
      <c r="CF6" s="993"/>
      <c r="CG6" s="993"/>
      <c r="CH6" s="993"/>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174" t="s">
        <v>2388</v>
      </c>
      <c r="CF7" s="1174"/>
      <c r="CG7" s="1174"/>
      <c r="CH7" s="1174"/>
      <c r="CI7" s="984" t="str">
        <f>IF(AND(AH62=1,AD41=""),1,"")</f>
        <v/>
      </c>
      <c r="CJ7" s="985"/>
    </row>
    <row r="8" spans="1:88" ht="17.25" customHeight="1" thickBot="1">
      <c r="B8" s="1099" t="s">
        <v>2328</v>
      </c>
      <c r="C8" s="1100"/>
      <c r="D8" s="1100"/>
      <c r="E8" s="1100"/>
      <c r="F8" s="1100"/>
      <c r="G8" s="1100"/>
      <c r="H8" s="1100"/>
      <c r="I8" s="1100"/>
      <c r="J8" s="1100"/>
      <c r="K8" s="1100"/>
      <c r="L8" s="1100"/>
      <c r="M8" s="1100"/>
      <c r="N8" s="1100"/>
      <c r="O8" s="1100"/>
      <c r="P8" s="1100"/>
      <c r="Q8" s="1100"/>
      <c r="R8" s="1100"/>
      <c r="S8" s="1101"/>
      <c r="T8" s="1003" t="s">
        <v>14</v>
      </c>
      <c r="U8" s="1004"/>
      <c r="V8" s="1057" t="str">
        <f>IFERROR(IF(VLOOKUP(AS1,【参考】数式用2!E6:L23,3,FALSE)="","",VLOOKUP(AS1,【参考】数式用2!E6:L23,3,FALSE)),"")</f>
        <v/>
      </c>
      <c r="W8" s="1058"/>
      <c r="X8" s="1058"/>
      <c r="Y8" s="1058"/>
      <c r="Z8" s="1059"/>
      <c r="AA8" s="1038" t="str">
        <f>IFERROR(VLOOKUP(AS1,【参考】数式用2!E6:L23,4,FALSE),"")</f>
        <v/>
      </c>
      <c r="AB8" s="1038"/>
      <c r="AC8" s="1038"/>
      <c r="AD8" s="1038"/>
      <c r="AE8" s="1038"/>
      <c r="AF8" s="1038"/>
      <c r="AG8" s="1038"/>
      <c r="AH8" s="1038"/>
      <c r="AI8" s="1038"/>
      <c r="AJ8" s="1038"/>
      <c r="AK8" s="1038"/>
      <c r="AL8" s="1038"/>
      <c r="AM8" s="1038"/>
      <c r="AN8" s="1038"/>
      <c r="AO8" s="1038"/>
      <c r="AP8" s="1039"/>
      <c r="AS8" s="183"/>
      <c r="AT8" s="1168" t="str">
        <f>IF(L9="ベア加算","",IF(OR(V8="新加算Ⅰ",V8="新加算Ⅱ",V8="新加算Ⅲ",V8="新加算Ⅳ"),"○",""))</f>
        <v/>
      </c>
      <c r="AU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8" t="str">
        <f>IF(OR(V8="新加算Ⅰ",V8="新加算Ⅱ",V8="新加算Ⅲ",V8="新加算Ⅴ(１)",V8="新加算Ⅴ(３)",V8="新加算Ⅴ(８)"),"○","")</f>
        <v/>
      </c>
      <c r="AX8" s="1168" t="str">
        <f>IF(OR(V8="新加算Ⅰ",V8="新加算Ⅱ",V8="新加算Ⅴ(１)",V8="新加算Ⅴ(２)",V8="新加算Ⅴ(３)",V8="新加算Ⅴ(４)",V8="新加算Ⅴ(５)",V8="新加算Ⅴ(６)",V8="新加算Ⅴ(７)",V8="新加算Ⅴ(９)",V8="新加算Ⅴ(10)",V8="新加算Ⅴ(12)"),"○","")</f>
        <v/>
      </c>
      <c r="AY8" s="1168" t="str">
        <f>IF(OR(V8="新加算Ⅰ",V8="新加算Ⅴ(１)",V8="新加算Ⅴ(２)",V8="新加算Ⅴ(５)",V8="新加算Ⅴ(７)",V8="新加算Ⅴ(10)"),"○","")</f>
        <v/>
      </c>
      <c r="AZ8" s="1168" t="str">
        <f>IF(OR(V8="新加算Ⅰ",V8="新加算Ⅱ",V8="新加算Ⅴ(１)",V8="新加算Ⅴ(２)",V8="新加算Ⅴ(３)",V8="新加算Ⅴ(４)",V8="新加算Ⅴ(５)",V8="新加算Ⅴ(６)",V8="新加算Ⅴ(７)",V8="新加算Ⅴ(９)",V8="新加算Ⅴ(10)",V8="新加算Ⅴ(12)"),"○","")</f>
        <v/>
      </c>
      <c r="BA8" s="184"/>
      <c r="CE8" s="1174" t="s">
        <v>2388</v>
      </c>
      <c r="CF8" s="1174"/>
      <c r="CG8" s="1174"/>
      <c r="CH8" s="1174"/>
      <c r="CI8" s="984" t="str">
        <f>IF(AND(AP62=1,AL41=""),1,"")</f>
        <v/>
      </c>
      <c r="CJ8" s="985"/>
    </row>
    <row r="9" spans="1:88" ht="26.25" customHeight="1">
      <c r="B9" s="1102"/>
      <c r="C9" s="1103"/>
      <c r="D9" s="1103"/>
      <c r="E9" s="1103"/>
      <c r="F9" s="1104"/>
      <c r="G9" s="1105"/>
      <c r="H9" s="1106"/>
      <c r="I9" s="1106"/>
      <c r="J9" s="1106"/>
      <c r="K9" s="1107"/>
      <c r="L9" s="1108"/>
      <c r="M9" s="1109"/>
      <c r="N9" s="1109"/>
      <c r="O9" s="1109"/>
      <c r="P9" s="1110"/>
      <c r="Q9" s="1097" t="s">
        <v>2200</v>
      </c>
      <c r="R9" s="1098"/>
      <c r="S9" s="1098"/>
      <c r="T9" s="1003"/>
      <c r="U9" s="1004"/>
      <c r="V9" s="1060" t="str">
        <f>IFERROR(VLOOKUP(Y5,【参考】数式用!$A$5:$AB$27,MATCH(V8,【参考】数式用!$B$4:$AB$4,0)+1,FALSE),"")</f>
        <v/>
      </c>
      <c r="W9" s="1061"/>
      <c r="X9" s="1061"/>
      <c r="Y9" s="1061"/>
      <c r="Z9" s="1062"/>
      <c r="AA9" s="1040"/>
      <c r="AB9" s="1040"/>
      <c r="AC9" s="1040"/>
      <c r="AD9" s="1040"/>
      <c r="AE9" s="1040"/>
      <c r="AF9" s="1040"/>
      <c r="AG9" s="1040"/>
      <c r="AH9" s="1040"/>
      <c r="AI9" s="1040"/>
      <c r="AJ9" s="1040"/>
      <c r="AK9" s="1040"/>
      <c r="AL9" s="1040"/>
      <c r="AM9" s="1040"/>
      <c r="AN9" s="1040"/>
      <c r="AO9" s="1040"/>
      <c r="AP9" s="1041"/>
      <c r="AS9" s="183"/>
      <c r="AT9" s="1169"/>
      <c r="AU9" s="1169"/>
      <c r="AV9" s="1169"/>
      <c r="AW9" s="1169"/>
      <c r="AX9" s="1169"/>
      <c r="AY9" s="1169"/>
      <c r="AZ9" s="1169"/>
      <c r="BA9" s="184"/>
      <c r="CE9" s="993" t="s">
        <v>2388</v>
      </c>
      <c r="CF9" s="993"/>
      <c r="CG9" s="993"/>
      <c r="CH9" s="993"/>
      <c r="CI9" s="984" t="str">
        <f>IF(OR(AH62=1,AP62=1),1,"")</f>
        <v/>
      </c>
      <c r="CJ9" s="985"/>
    </row>
    <row r="10" spans="1:88" ht="11.25" customHeight="1">
      <c r="B10" s="1111" t="str">
        <f>IFERROR(VLOOKUP(Y5,【参考】数式用!$A$5:$J$27,MATCH(B9,【参考】数式用!$B$4:$J$4,0)+1,0),"")</f>
        <v/>
      </c>
      <c r="C10" s="1112"/>
      <c r="D10" s="1112"/>
      <c r="E10" s="1112"/>
      <c r="F10" s="1113"/>
      <c r="G10" s="1111" t="str">
        <f>IFERROR(VLOOKUP(Y5,【参考】数式用!$A$5:$J$27,MATCH(G9,【参考】数式用!$B$4:$J$4,0)+1,0),"")</f>
        <v/>
      </c>
      <c r="H10" s="1112"/>
      <c r="I10" s="1112"/>
      <c r="J10" s="1112"/>
      <c r="K10" s="1113"/>
      <c r="L10" s="1111" t="str">
        <f>IFERROR(VLOOKUP(Y5,【参考】数式用!$A$5:$J$27,MATCH(L9,【参考】数式用!$B$4:$J$4,0)+1,0),"")</f>
        <v/>
      </c>
      <c r="M10" s="1112"/>
      <c r="N10" s="1112"/>
      <c r="O10" s="1112"/>
      <c r="P10" s="1113"/>
      <c r="Q10" s="1117">
        <f>SUM(B10,G10,L10)</f>
        <v>0</v>
      </c>
      <c r="R10" s="1118"/>
      <c r="S10" s="11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3" t="s">
        <v>2391</v>
      </c>
      <c r="CF10" s="993"/>
      <c r="CG10" s="993"/>
      <c r="CH10" s="993"/>
      <c r="CI10" s="984">
        <f>IF(OR(AH63=1,AP63=1),1,0)</f>
        <v>0</v>
      </c>
      <c r="CJ10" s="985"/>
    </row>
    <row r="11" spans="1:88" s="194" customFormat="1" ht="20.25" customHeight="1" thickBot="1">
      <c r="B11" s="1114"/>
      <c r="C11" s="1115"/>
      <c r="D11" s="1115"/>
      <c r="E11" s="1115"/>
      <c r="F11" s="1116"/>
      <c r="G11" s="1114"/>
      <c r="H11" s="1115"/>
      <c r="I11" s="1115"/>
      <c r="J11" s="1115"/>
      <c r="K11" s="1116"/>
      <c r="L11" s="1114"/>
      <c r="M11" s="1115"/>
      <c r="N11" s="1115"/>
      <c r="O11" s="1115"/>
      <c r="P11" s="1116"/>
      <c r="Q11" s="1117"/>
      <c r="R11" s="1118"/>
      <c r="S11" s="1118"/>
      <c r="T11" s="1055"/>
      <c r="U11" s="1004"/>
      <c r="V11" s="1066" t="str">
        <f>IFERROR(IF(VLOOKUP(AS1,【参考】数式用2!E6:L23,5,FALSE)="","",VLOOKUP(AS1,【参考】数式用2!E6:L23,5,FALSE)),"")</f>
        <v/>
      </c>
      <c r="W11" s="1066"/>
      <c r="X11" s="1066"/>
      <c r="Y11" s="1066"/>
      <c r="Z11" s="1066"/>
      <c r="AA11" s="1038" t="str">
        <f>IFERROR(VLOOKUP(AS1,【参考】数式用2!E6:L23,6,FALSE),"")</f>
        <v/>
      </c>
      <c r="AB11" s="1038"/>
      <c r="AC11" s="1038"/>
      <c r="AD11" s="1038"/>
      <c r="AE11" s="1038"/>
      <c r="AF11" s="1038"/>
      <c r="AG11" s="1038"/>
      <c r="AH11" s="1038"/>
      <c r="AI11" s="1038"/>
      <c r="AJ11" s="1038"/>
      <c r="AK11" s="1038"/>
      <c r="AL11" s="1038"/>
      <c r="AM11" s="1038"/>
      <c r="AN11" s="1038"/>
      <c r="AO11" s="1038"/>
      <c r="AP11" s="1039"/>
      <c r="AS11" s="199"/>
      <c r="AT11" s="1168" t="str">
        <f>IF(L9="ベア加算","",IF(OR(V11="新加算Ⅰ",V11="新加算Ⅱ",V11="新加算Ⅲ",V11="新加算Ⅳ"),"○",""))</f>
        <v/>
      </c>
      <c r="AU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8" t="str">
        <f>IF(OR(V11="新加算Ⅰ",V11="新加算Ⅱ",V11="新加算Ⅲ",V11="新加算Ⅴ(１)",V11="新加算Ⅴ(３)",V11="新加算Ⅴ(８)"),"○","")</f>
        <v/>
      </c>
      <c r="AX11" s="1168" t="str">
        <f>IF(OR(V11="新加算Ⅰ",V11="新加算Ⅱ",V11="新加算Ⅴ(１)",V11="新加算Ⅴ(２)",V11="新加算Ⅴ(３)",V11="新加算Ⅴ(４)",V11="新加算Ⅴ(５)",V11="新加算Ⅴ(６)",V11="新加算Ⅴ(７)",V11="新加算Ⅴ(９)",V11="新加算Ⅴ(10)",V11="新加算Ⅴ(12)"),"○","")</f>
        <v/>
      </c>
      <c r="AY11" s="1168" t="str">
        <f>IF(OR(V11="新加算Ⅰ",V11="新加算Ⅴ(１)",V11="新加算Ⅴ(２)",V11="新加算Ⅴ(５)",V11="新加算Ⅴ(７)",V11="新加算Ⅴ(10)"),"○","")</f>
        <v/>
      </c>
      <c r="AZ11" s="1168"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7"/>
      <c r="D12" s="1087"/>
      <c r="E12" s="1087"/>
      <c r="F12" s="1087"/>
      <c r="G12" s="1087"/>
      <c r="H12" s="1087"/>
      <c r="I12" s="1087"/>
      <c r="J12" s="1087"/>
      <c r="K12" s="1087"/>
      <c r="L12" s="1087"/>
      <c r="M12" s="1087"/>
      <c r="N12" s="1087"/>
      <c r="O12" s="1087"/>
      <c r="P12" s="1087"/>
      <c r="Q12" s="1087"/>
      <c r="R12" s="1087"/>
      <c r="S12" s="1087"/>
      <c r="T12" s="1055"/>
      <c r="U12" s="1004"/>
      <c r="V12" s="1065" t="str">
        <f>IFERROR(VLOOKUP(Y5,【参考】数式用!$A$5:$AB$27,MATCH(V11,【参考】数式用!$B$4:$AB$4,0)+1,FALSE),"")</f>
        <v/>
      </c>
      <c r="W12" s="1065"/>
      <c r="X12" s="1065"/>
      <c r="Y12" s="1065"/>
      <c r="Z12" s="1065"/>
      <c r="AA12" s="1040"/>
      <c r="AB12" s="1040"/>
      <c r="AC12" s="1040"/>
      <c r="AD12" s="1040"/>
      <c r="AE12" s="1040"/>
      <c r="AF12" s="1040"/>
      <c r="AG12" s="1040"/>
      <c r="AH12" s="1040"/>
      <c r="AI12" s="1040"/>
      <c r="AJ12" s="1040"/>
      <c r="AK12" s="1040"/>
      <c r="AL12" s="1040"/>
      <c r="AM12" s="1040"/>
      <c r="AN12" s="1040"/>
      <c r="AO12" s="1040"/>
      <c r="AP12" s="1041"/>
      <c r="AS12" s="183"/>
      <c r="AT12" s="1169"/>
      <c r="AU12" s="1169"/>
      <c r="AV12" s="1169"/>
      <c r="AW12" s="1169"/>
      <c r="AX12" s="1169"/>
      <c r="AY12" s="1169"/>
      <c r="AZ12" s="1169"/>
      <c r="BA12" s="184"/>
    </row>
    <row r="13" spans="1:88" ht="12" customHeight="1">
      <c r="A13" s="178"/>
      <c r="B13" s="1128" t="s">
        <v>2288</v>
      </c>
      <c r="C13" s="1129"/>
      <c r="D13" s="1129"/>
      <c r="E13" s="1129"/>
      <c r="F13" s="1129"/>
      <c r="G13" s="1129"/>
      <c r="H13" s="1129"/>
      <c r="I13" s="1129"/>
      <c r="J13" s="1129"/>
      <c r="K13" s="1129"/>
      <c r="L13" s="1129"/>
      <c r="M13" s="1129"/>
      <c r="N13" s="1129"/>
      <c r="O13" s="1129"/>
      <c r="P13" s="1129"/>
      <c r="Q13" s="1129"/>
      <c r="R13" s="1129"/>
      <c r="S13" s="1130"/>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1"/>
      <c r="C14" s="1132"/>
      <c r="D14" s="1132"/>
      <c r="E14" s="1132"/>
      <c r="F14" s="1132"/>
      <c r="G14" s="1132"/>
      <c r="H14" s="1132"/>
      <c r="I14" s="1132"/>
      <c r="J14" s="1132"/>
      <c r="K14" s="1132"/>
      <c r="L14" s="1132"/>
      <c r="M14" s="1132"/>
      <c r="N14" s="1132"/>
      <c r="O14" s="1132"/>
      <c r="P14" s="1132"/>
      <c r="Q14" s="1132"/>
      <c r="R14" s="1132"/>
      <c r="S14" s="1133"/>
      <c r="U14" s="528"/>
      <c r="V14" s="1066" t="str">
        <f>IFERROR(IF(VLOOKUP(AS1,【参考】数式用2!E6:L23,7,FALSE)="","",VLOOKUP(AS1,【参考】数式用2!E6:L23,7,FALSE)),"")</f>
        <v/>
      </c>
      <c r="W14" s="1066"/>
      <c r="X14" s="1066"/>
      <c r="Y14" s="1066"/>
      <c r="Z14" s="1066"/>
      <c r="AA14" s="1048" t="str">
        <f>IFERROR(VLOOKUP(AS1,【参考】数式用2!E6:L23,8,FALSE),"")</f>
        <v/>
      </c>
      <c r="AB14" s="1038"/>
      <c r="AC14" s="1038"/>
      <c r="AD14" s="1038"/>
      <c r="AE14" s="1038"/>
      <c r="AF14" s="1038"/>
      <c r="AG14" s="1038"/>
      <c r="AH14" s="1038"/>
      <c r="AI14" s="1038"/>
      <c r="AJ14" s="1038"/>
      <c r="AK14" s="1038"/>
      <c r="AL14" s="1038"/>
      <c r="AM14" s="1038"/>
      <c r="AN14" s="1038"/>
      <c r="AO14" s="1038"/>
      <c r="AP14" s="1039"/>
      <c r="AS14" s="183"/>
      <c r="AT14" s="1168" t="str">
        <f>IF(L9="ベア加算","",IF(OR(V14="新加算Ⅰ",V14="新加算Ⅱ",V14="新加算Ⅲ",V14="新加算Ⅳ"),"○",""))</f>
        <v/>
      </c>
      <c r="AU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8" t="str">
        <f>IF(OR(V14="新加算Ⅰ",V14="新加算Ⅱ",V14="新加算Ⅲ",V14="新加算Ⅴ(１)",V14="新加算Ⅴ(３)",V14="新加算Ⅴ(８)"),"○","")</f>
        <v/>
      </c>
      <c r="AX14" s="1168" t="str">
        <f>IF(OR(V14="新加算Ⅰ",V14="新加算Ⅱ",V14="新加算Ⅴ(１)",V14="新加算Ⅴ(２)",V14="新加算Ⅴ(３)",V14="新加算Ⅴ(４)",V14="新加算Ⅴ(５)",V14="新加算Ⅴ(６)",V14="新加算Ⅴ(７)",V14="新加算Ⅴ(９)",V14="新加算Ⅴ(10)",V14="新加算Ⅴ(12)"),"○","")</f>
        <v/>
      </c>
      <c r="AY14" s="1168" t="str">
        <f>IF(OR(V14="新加算Ⅰ",V14="新加算Ⅴ(１)",V14="新加算Ⅴ(２)",V14="新加算Ⅴ(５)",V14="新加算Ⅴ(７)",V14="新加算Ⅴ(10)"),"○","")</f>
        <v/>
      </c>
      <c r="AZ14" s="1168"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9" t="s">
        <v>2282</v>
      </c>
      <c r="C15" s="1120"/>
      <c r="D15" s="147">
        <v>6</v>
      </c>
      <c r="E15" s="530" t="s">
        <v>2283</v>
      </c>
      <c r="F15" s="147">
        <v>4</v>
      </c>
      <c r="G15" s="530" t="s">
        <v>2284</v>
      </c>
      <c r="H15" s="1121" t="s">
        <v>2285</v>
      </c>
      <c r="I15" s="1121"/>
      <c r="J15" s="1134"/>
      <c r="K15" s="147">
        <v>7</v>
      </c>
      <c r="L15" s="530" t="s">
        <v>2283</v>
      </c>
      <c r="M15" s="147">
        <v>3</v>
      </c>
      <c r="N15" s="530" t="s">
        <v>2284</v>
      </c>
      <c r="O15" s="530" t="s">
        <v>2286</v>
      </c>
      <c r="P15" s="204">
        <f>(K15*12+M15)-(D15*12+F15)+1</f>
        <v>12</v>
      </c>
      <c r="Q15" s="1121" t="s">
        <v>2287</v>
      </c>
      <c r="R15" s="1121"/>
      <c r="S15" s="205" t="s">
        <v>74</v>
      </c>
      <c r="U15" s="528"/>
      <c r="V15" s="1122" t="str">
        <f>IFERROR(VLOOKUP(Y5,【参考】数式用!$A$5:$AB$27,MATCH(V14,【参考】数式用!$B$4:$AB$4,0)+1,FALSE),"")</f>
        <v/>
      </c>
      <c r="W15" s="1123"/>
      <c r="X15" s="1123"/>
      <c r="Y15" s="1123"/>
      <c r="Z15" s="1124"/>
      <c r="AA15" s="1049"/>
      <c r="AB15" s="1050"/>
      <c r="AC15" s="1050"/>
      <c r="AD15" s="1050"/>
      <c r="AE15" s="1050"/>
      <c r="AF15" s="1050"/>
      <c r="AG15" s="1050"/>
      <c r="AH15" s="1050"/>
      <c r="AI15" s="1050"/>
      <c r="AJ15" s="1050"/>
      <c r="AK15" s="1050"/>
      <c r="AL15" s="1050"/>
      <c r="AM15" s="1050"/>
      <c r="AN15" s="1050"/>
      <c r="AO15" s="1050"/>
      <c r="AP15" s="1051"/>
      <c r="AS15" s="183"/>
      <c r="AT15" s="1170"/>
      <c r="AU15" s="1170"/>
      <c r="AV15" s="1170"/>
      <c r="AW15" s="1170"/>
      <c r="AX15" s="1170"/>
      <c r="AY15" s="1170"/>
      <c r="AZ15" s="1170"/>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5"/>
      <c r="W16" s="1126"/>
      <c r="X16" s="1126"/>
      <c r="Y16" s="1126"/>
      <c r="Z16" s="1127"/>
      <c r="AA16" s="1052"/>
      <c r="AB16" s="1053"/>
      <c r="AC16" s="1053"/>
      <c r="AD16" s="1053"/>
      <c r="AE16" s="1053"/>
      <c r="AF16" s="1053"/>
      <c r="AG16" s="1053"/>
      <c r="AH16" s="1053"/>
      <c r="AI16" s="1053"/>
      <c r="AJ16" s="1053"/>
      <c r="AK16" s="1053"/>
      <c r="AL16" s="1053"/>
      <c r="AM16" s="1053"/>
      <c r="AN16" s="1053"/>
      <c r="AO16" s="1053"/>
      <c r="AP16" s="1054"/>
      <c r="AS16" s="183"/>
      <c r="AT16" s="1169"/>
      <c r="AU16" s="1169"/>
      <c r="AV16" s="1169"/>
      <c r="AW16" s="1169"/>
      <c r="AX16" s="1169"/>
      <c r="AY16" s="1169"/>
      <c r="AZ16" s="1169"/>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6" t="s">
        <v>2211</v>
      </c>
      <c r="C18" s="1146"/>
      <c r="D18" s="1146"/>
      <c r="E18" s="1146"/>
      <c r="F18" s="1146"/>
      <c r="G18" s="1146"/>
      <c r="H18" s="1146"/>
      <c r="I18" s="1146"/>
      <c r="J18" s="1146"/>
      <c r="K18" s="1146"/>
      <c r="L18" s="1146"/>
      <c r="M18" s="1146"/>
      <c r="N18" s="1146"/>
      <c r="O18" s="1146"/>
      <c r="P18" s="1146"/>
      <c r="Q18" s="1146"/>
      <c r="R18" s="1146"/>
      <c r="S18" s="1146"/>
      <c r="AI18" s="216"/>
      <c r="AJ18" s="216"/>
      <c r="AK18" s="216"/>
      <c r="AL18" s="216"/>
      <c r="AM18" s="216"/>
      <c r="AN18" s="216"/>
      <c r="AO18" s="216"/>
      <c r="AP18" s="216"/>
      <c r="AQ18" s="216"/>
    </row>
    <row r="19" spans="2:60" ht="6" customHeight="1" thickBot="1">
      <c r="B19" s="1146"/>
      <c r="C19" s="1146"/>
      <c r="D19" s="1146"/>
      <c r="E19" s="1146"/>
      <c r="F19" s="1146"/>
      <c r="G19" s="1146"/>
      <c r="H19" s="1146"/>
      <c r="I19" s="1146"/>
      <c r="J19" s="1146"/>
      <c r="K19" s="1146"/>
      <c r="L19" s="1146"/>
      <c r="M19" s="1146"/>
      <c r="N19" s="1146"/>
      <c r="O19" s="1146"/>
      <c r="P19" s="1146"/>
      <c r="Q19" s="1146"/>
      <c r="R19" s="1146"/>
      <c r="S19" s="1146"/>
      <c r="AI19" s="216"/>
      <c r="AJ19" s="216"/>
      <c r="AK19" s="216"/>
      <c r="AL19" s="216"/>
      <c r="AM19" s="216"/>
      <c r="AN19" s="216"/>
      <c r="AO19" s="216"/>
      <c r="AP19" s="216"/>
      <c r="AQ19" s="216"/>
    </row>
    <row r="20" spans="2:60" ht="12.95" customHeight="1">
      <c r="B20" s="1147"/>
      <c r="C20" s="1147"/>
      <c r="D20" s="1147"/>
      <c r="E20" s="1147"/>
      <c r="F20" s="1147"/>
      <c r="G20" s="1147"/>
      <c r="H20" s="1147"/>
      <c r="I20" s="1147"/>
      <c r="J20" s="1147"/>
      <c r="K20" s="1147"/>
      <c r="L20" s="1147"/>
      <c r="M20" s="1147"/>
      <c r="N20" s="1147"/>
      <c r="O20" s="1147"/>
      <c r="P20" s="1147"/>
      <c r="Q20" s="1147"/>
      <c r="R20" s="1147"/>
      <c r="S20" s="1147"/>
      <c r="T20" s="217"/>
      <c r="U20" s="178"/>
      <c r="V20" s="1056" t="s">
        <v>244</v>
      </c>
      <c r="W20" s="1056"/>
      <c r="X20" s="1056"/>
      <c r="Y20" s="1056"/>
      <c r="Z20" s="1056"/>
      <c r="AA20" s="191"/>
      <c r="AB20" s="191"/>
      <c r="AC20" s="1056" t="str">
        <f>IF(F15=4,"R6.4～R6.5",IF(F15=5,"R6.5",""))</f>
        <v>R6.4～R6.5</v>
      </c>
      <c r="AD20" s="1056"/>
      <c r="AE20" s="1056"/>
      <c r="AF20" s="1056"/>
      <c r="AG20" s="1056"/>
      <c r="AH20" s="1056"/>
      <c r="AI20" s="191"/>
      <c r="AJ20" s="191"/>
      <c r="AK20" s="1056" t="str">
        <f>IF(OR(F15=4,F15=5),"R6.6","R"&amp;D15&amp;"."&amp;F15)&amp;"～R"&amp;K15&amp;"."&amp;M15</f>
        <v>R6.6～R7.3</v>
      </c>
      <c r="AL20" s="1056"/>
      <c r="AM20" s="1056"/>
      <c r="AN20" s="1056"/>
      <c r="AO20" s="1056"/>
      <c r="AP20" s="105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81" t="s">
        <v>2295</v>
      </c>
      <c r="C21" s="1082"/>
      <c r="D21" s="1082"/>
      <c r="E21" s="1082"/>
      <c r="F21" s="1083"/>
      <c r="G21" s="1067" t="s">
        <v>245</v>
      </c>
      <c r="H21" s="1068"/>
      <c r="I21" s="1068"/>
      <c r="J21" s="1068"/>
      <c r="K21" s="1068"/>
      <c r="L21" s="1068"/>
      <c r="M21" s="1068"/>
      <c r="N21" s="1068"/>
      <c r="O21" s="1068"/>
      <c r="P21" s="1068"/>
      <c r="Q21" s="1068"/>
      <c r="R21" s="1068"/>
      <c r="S21" s="1068"/>
      <c r="T21" s="1069"/>
      <c r="U21" s="218"/>
      <c r="V21" s="526" t="str">
        <f>IFERROR(IF(L9="ベア加算","✓",""),"")</f>
        <v/>
      </c>
      <c r="W21" s="990" t="s">
        <v>16</v>
      </c>
      <c r="X21" s="990"/>
      <c r="Y21" s="990"/>
      <c r="Z21" s="990"/>
      <c r="AA21" s="1003" t="s">
        <v>14</v>
      </c>
      <c r="AB21" s="1004"/>
      <c r="AC21" s="220"/>
      <c r="AD21" s="1064" t="s">
        <v>16</v>
      </c>
      <c r="AE21" s="1064"/>
      <c r="AF21" s="1064"/>
      <c r="AG21" s="1064"/>
      <c r="AH21" s="1064"/>
      <c r="AI21" s="1003" t="s">
        <v>14</v>
      </c>
      <c r="AJ21" s="1004"/>
      <c r="AK21" s="221"/>
      <c r="AL21" s="1064" t="s">
        <v>16</v>
      </c>
      <c r="AM21" s="1064"/>
      <c r="AN21" s="1064"/>
      <c r="AO21" s="1064"/>
      <c r="AP21" s="1064"/>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84"/>
      <c r="C22" s="1085"/>
      <c r="D22" s="1085"/>
      <c r="E22" s="1085"/>
      <c r="F22" s="1086"/>
      <c r="G22" s="1071"/>
      <c r="H22" s="1072"/>
      <c r="I22" s="1072"/>
      <c r="J22" s="1072"/>
      <c r="K22" s="1072"/>
      <c r="L22" s="1072"/>
      <c r="M22" s="1072"/>
      <c r="N22" s="1072"/>
      <c r="O22" s="1072"/>
      <c r="P22" s="1072"/>
      <c r="Q22" s="1072"/>
      <c r="R22" s="1072"/>
      <c r="S22" s="1072"/>
      <c r="T22" s="1073"/>
      <c r="U22" s="218"/>
      <c r="V22" s="222" t="str">
        <f>IFERROR(IF(L9="ベア加算なし","✓",""),"")</f>
        <v/>
      </c>
      <c r="W22" s="1021" t="s">
        <v>17</v>
      </c>
      <c r="X22" s="990"/>
      <c r="Y22" s="1022"/>
      <c r="Z22" s="1023"/>
      <c r="AA22" s="1003"/>
      <c r="AB22" s="1004"/>
      <c r="AC22" s="220"/>
      <c r="AD22" s="990" t="s">
        <v>17</v>
      </c>
      <c r="AE22" s="990"/>
      <c r="AF22" s="990"/>
      <c r="AG22" s="990"/>
      <c r="AH22" s="990"/>
      <c r="AI22" s="1003"/>
      <c r="AJ22" s="1004"/>
      <c r="AK22" s="221"/>
      <c r="AL22" s="990" t="s">
        <v>17</v>
      </c>
      <c r="AM22" s="990"/>
      <c r="AN22" s="990"/>
      <c r="AO22" s="990"/>
      <c r="AP22" s="990"/>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1" t="s">
        <v>2219</v>
      </c>
      <c r="C24" s="1082"/>
      <c r="D24" s="1082"/>
      <c r="E24" s="1082"/>
      <c r="F24" s="1083"/>
      <c r="G24" s="1067" t="s">
        <v>246</v>
      </c>
      <c r="H24" s="1068"/>
      <c r="I24" s="1068"/>
      <c r="J24" s="1068"/>
      <c r="K24" s="1068"/>
      <c r="L24" s="1068"/>
      <c r="M24" s="1068"/>
      <c r="N24" s="1068"/>
      <c r="O24" s="1068"/>
      <c r="P24" s="1068"/>
      <c r="Q24" s="1068"/>
      <c r="R24" s="1068"/>
      <c r="S24" s="1068"/>
      <c r="T24" s="1069"/>
      <c r="U24" s="218"/>
      <c r="V24" s="526" t="str">
        <f>IFERROR(IF(OR(B9="処遇加算Ⅰ",B9="処遇加算Ⅱ"),"✓",""),"")</f>
        <v/>
      </c>
      <c r="W24" s="1143" t="s">
        <v>2254</v>
      </c>
      <c r="X24" s="1144"/>
      <c r="Y24" s="1144"/>
      <c r="Z24" s="1145"/>
      <c r="AA24" s="1003" t="s">
        <v>14</v>
      </c>
      <c r="AB24" s="1004"/>
      <c r="AC24" s="220"/>
      <c r="AD24" s="992" t="s">
        <v>16</v>
      </c>
      <c r="AE24" s="992"/>
      <c r="AF24" s="992"/>
      <c r="AG24" s="992"/>
      <c r="AH24" s="992"/>
      <c r="AI24" s="1003" t="s">
        <v>14</v>
      </c>
      <c r="AJ24" s="1004"/>
      <c r="AK24" s="220"/>
      <c r="AL24" s="992" t="s">
        <v>16</v>
      </c>
      <c r="AM24" s="992"/>
      <c r="AN24" s="992"/>
      <c r="AO24" s="992"/>
      <c r="AP24" s="992"/>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ustomHeight="1">
      <c r="B25" s="1165"/>
      <c r="C25" s="1166"/>
      <c r="D25" s="1166"/>
      <c r="E25" s="1166"/>
      <c r="F25" s="1167"/>
      <c r="G25" s="1049"/>
      <c r="H25" s="1050"/>
      <c r="I25" s="1050"/>
      <c r="J25" s="1050"/>
      <c r="K25" s="1050"/>
      <c r="L25" s="1050"/>
      <c r="M25" s="1050"/>
      <c r="N25" s="1050"/>
      <c r="O25" s="1050"/>
      <c r="P25" s="1050"/>
      <c r="Q25" s="1050"/>
      <c r="R25" s="1050"/>
      <c r="S25" s="1050"/>
      <c r="T25" s="1070"/>
      <c r="U25" s="218"/>
      <c r="V25" s="526" t="str">
        <f>IFERROR(IF(B9="処遇加算Ⅲ","✓",""),"")</f>
        <v/>
      </c>
      <c r="W25" s="1143" t="s">
        <v>21</v>
      </c>
      <c r="X25" s="1144"/>
      <c r="Y25" s="1144"/>
      <c r="Z25" s="1145"/>
      <c r="AA25" s="1003"/>
      <c r="AB25" s="1004"/>
      <c r="AC25" s="220"/>
      <c r="AD25" s="991" t="s">
        <v>19</v>
      </c>
      <c r="AE25" s="991"/>
      <c r="AF25" s="991"/>
      <c r="AG25" s="991"/>
      <c r="AH25" s="991"/>
      <c r="AI25" s="1003"/>
      <c r="AJ25" s="1004"/>
      <c r="AK25" s="221"/>
      <c r="AL25" s="991" t="s">
        <v>19</v>
      </c>
      <c r="AM25" s="991"/>
      <c r="AN25" s="991"/>
      <c r="AO25" s="991"/>
      <c r="AP25" s="991"/>
      <c r="AS25" s="997"/>
      <c r="AT25" s="998"/>
      <c r="AU25" s="998"/>
      <c r="AV25" s="998"/>
      <c r="AW25" s="998"/>
      <c r="AX25" s="998"/>
      <c r="AY25" s="998"/>
      <c r="AZ25" s="998"/>
      <c r="BA25" s="998"/>
      <c r="BB25" s="998"/>
      <c r="BC25" s="998"/>
      <c r="BD25" s="998"/>
      <c r="BE25" s="998"/>
      <c r="BF25" s="998"/>
      <c r="BG25" s="998"/>
      <c r="BH25" s="999"/>
    </row>
    <row r="26" spans="2:60" ht="18" customHeight="1" thickBot="1">
      <c r="B26" s="1084"/>
      <c r="C26" s="1085"/>
      <c r="D26" s="1085"/>
      <c r="E26" s="1085"/>
      <c r="F26" s="1086"/>
      <c r="G26" s="1071"/>
      <c r="H26" s="1072"/>
      <c r="I26" s="1072"/>
      <c r="J26" s="1072"/>
      <c r="K26" s="1072"/>
      <c r="L26" s="1072"/>
      <c r="M26" s="1072"/>
      <c r="N26" s="1072"/>
      <c r="O26" s="1072"/>
      <c r="P26" s="1072"/>
      <c r="Q26" s="1072"/>
      <c r="R26" s="1072"/>
      <c r="S26" s="1072"/>
      <c r="T26" s="1073"/>
      <c r="U26" s="192"/>
      <c r="V26" s="526" t="str">
        <f>IFERROR(IF(B9="処遇加算なし","✓",""),"")</f>
        <v/>
      </c>
      <c r="W26" s="1143" t="s">
        <v>2255</v>
      </c>
      <c r="X26" s="1144"/>
      <c r="Y26" s="1144"/>
      <c r="Z26" s="1145"/>
      <c r="AA26" s="1003"/>
      <c r="AB26" s="1004"/>
      <c r="AC26" s="220"/>
      <c r="AD26" s="992" t="s">
        <v>17</v>
      </c>
      <c r="AE26" s="992"/>
      <c r="AF26" s="992"/>
      <c r="AG26" s="992"/>
      <c r="AH26" s="992"/>
      <c r="AI26" s="1003"/>
      <c r="AJ26" s="1004"/>
      <c r="AK26" s="221"/>
      <c r="AL26" s="992" t="s">
        <v>17</v>
      </c>
      <c r="AM26" s="992"/>
      <c r="AN26" s="992"/>
      <c r="AO26" s="992"/>
      <c r="AP26" s="992"/>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1" t="s">
        <v>2220</v>
      </c>
      <c r="C28" s="1082"/>
      <c r="D28" s="1082"/>
      <c r="E28" s="1082"/>
      <c r="F28" s="1083"/>
      <c r="G28" s="1068" t="s">
        <v>2217</v>
      </c>
      <c r="H28" s="1068"/>
      <c r="I28" s="1068"/>
      <c r="J28" s="1068"/>
      <c r="K28" s="1068"/>
      <c r="L28" s="1068"/>
      <c r="M28" s="1068"/>
      <c r="N28" s="1068"/>
      <c r="O28" s="1068"/>
      <c r="P28" s="1068"/>
      <c r="Q28" s="1068"/>
      <c r="R28" s="1068"/>
      <c r="S28" s="1068"/>
      <c r="T28" s="1069"/>
      <c r="U28" s="218"/>
      <c r="V28" s="526" t="str">
        <f>IFERROR(IF(OR(B9="処遇加算Ⅰ",B9="処遇加算Ⅱ"),"✓",""),"")</f>
        <v/>
      </c>
      <c r="W28" s="1143" t="s">
        <v>2254</v>
      </c>
      <c r="X28" s="1144"/>
      <c r="Y28" s="1144"/>
      <c r="Z28" s="1145"/>
      <c r="AA28" s="1003" t="s">
        <v>14</v>
      </c>
      <c r="AB28" s="1004"/>
      <c r="AC28" s="220"/>
      <c r="AD28" s="992" t="s">
        <v>16</v>
      </c>
      <c r="AE28" s="992"/>
      <c r="AF28" s="992"/>
      <c r="AG28" s="992"/>
      <c r="AH28" s="992"/>
      <c r="AI28" s="1003" t="s">
        <v>14</v>
      </c>
      <c r="AJ28" s="1004"/>
      <c r="AK28" s="220"/>
      <c r="AL28" s="992" t="s">
        <v>16</v>
      </c>
      <c r="AM28" s="992"/>
      <c r="AN28" s="992"/>
      <c r="AO28" s="992"/>
      <c r="AP28" s="992"/>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65"/>
      <c r="C29" s="1166"/>
      <c r="D29" s="1166"/>
      <c r="E29" s="1166"/>
      <c r="F29" s="1167"/>
      <c r="G29" s="1050"/>
      <c r="H29" s="1050"/>
      <c r="I29" s="1050"/>
      <c r="J29" s="1050"/>
      <c r="K29" s="1050"/>
      <c r="L29" s="1050"/>
      <c r="M29" s="1050"/>
      <c r="N29" s="1050"/>
      <c r="O29" s="1050"/>
      <c r="P29" s="1050"/>
      <c r="Q29" s="1050"/>
      <c r="R29" s="1050"/>
      <c r="S29" s="1050"/>
      <c r="T29" s="1070"/>
      <c r="U29" s="218"/>
      <c r="V29" s="526" t="str">
        <f>IFERROR(IF(B9="処遇加算Ⅲ","✓",""),"")</f>
        <v/>
      </c>
      <c r="W29" s="1143" t="s">
        <v>21</v>
      </c>
      <c r="X29" s="1144"/>
      <c r="Y29" s="1144"/>
      <c r="Z29" s="1145"/>
      <c r="AA29" s="1003"/>
      <c r="AB29" s="1004"/>
      <c r="AC29" s="220"/>
      <c r="AD29" s="991" t="s">
        <v>19</v>
      </c>
      <c r="AE29" s="991"/>
      <c r="AF29" s="991"/>
      <c r="AG29" s="991"/>
      <c r="AH29" s="991"/>
      <c r="AI29" s="1003"/>
      <c r="AJ29" s="1004"/>
      <c r="AK29" s="221"/>
      <c r="AL29" s="991" t="s">
        <v>19</v>
      </c>
      <c r="AM29" s="991"/>
      <c r="AN29" s="991"/>
      <c r="AO29" s="991"/>
      <c r="AP29" s="991"/>
      <c r="AS29" s="997"/>
      <c r="AT29" s="998"/>
      <c r="AU29" s="998"/>
      <c r="AV29" s="998"/>
      <c r="AW29" s="998"/>
      <c r="AX29" s="998"/>
      <c r="AY29" s="998"/>
      <c r="AZ29" s="998"/>
      <c r="BA29" s="998"/>
      <c r="BB29" s="998"/>
      <c r="BC29" s="998"/>
      <c r="BD29" s="998"/>
      <c r="BE29" s="998"/>
      <c r="BF29" s="998"/>
      <c r="BG29" s="998"/>
      <c r="BH29" s="999"/>
    </row>
    <row r="30" spans="2:60" ht="18" customHeight="1" thickBot="1">
      <c r="B30" s="1084"/>
      <c r="C30" s="1085"/>
      <c r="D30" s="1085"/>
      <c r="E30" s="1085"/>
      <c r="F30" s="1086"/>
      <c r="G30" s="1072"/>
      <c r="H30" s="1072"/>
      <c r="I30" s="1072"/>
      <c r="J30" s="1072"/>
      <c r="K30" s="1072"/>
      <c r="L30" s="1072"/>
      <c r="M30" s="1072"/>
      <c r="N30" s="1072"/>
      <c r="O30" s="1072"/>
      <c r="P30" s="1072"/>
      <c r="Q30" s="1072"/>
      <c r="R30" s="1072"/>
      <c r="S30" s="1072"/>
      <c r="T30" s="1073"/>
      <c r="U30" s="192"/>
      <c r="V30" s="526" t="str">
        <f>IFERROR(IF(B9="処遇加算なし","✓",""),"")</f>
        <v/>
      </c>
      <c r="W30" s="1143" t="s">
        <v>2255</v>
      </c>
      <c r="X30" s="1144"/>
      <c r="Y30" s="1144"/>
      <c r="Z30" s="1145"/>
      <c r="AA30" s="1003"/>
      <c r="AB30" s="1004"/>
      <c r="AC30" s="220"/>
      <c r="AD30" s="992" t="s">
        <v>17</v>
      </c>
      <c r="AE30" s="992"/>
      <c r="AF30" s="992"/>
      <c r="AG30" s="992"/>
      <c r="AH30" s="992"/>
      <c r="AI30" s="1003"/>
      <c r="AJ30" s="1004"/>
      <c r="AK30" s="221"/>
      <c r="AL30" s="992" t="s">
        <v>17</v>
      </c>
      <c r="AM30" s="992"/>
      <c r="AN30" s="992"/>
      <c r="AO30" s="992"/>
      <c r="AP30" s="992"/>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1" t="s">
        <v>2221</v>
      </c>
      <c r="C32" s="1151"/>
      <c r="D32" s="1151"/>
      <c r="E32" s="1151"/>
      <c r="F32" s="1151"/>
      <c r="G32" s="1020" t="s">
        <v>2218</v>
      </c>
      <c r="H32" s="1020"/>
      <c r="I32" s="1020"/>
      <c r="J32" s="1020"/>
      <c r="K32" s="1020"/>
      <c r="L32" s="1020"/>
      <c r="M32" s="1020"/>
      <c r="N32" s="1020"/>
      <c r="O32" s="1020"/>
      <c r="P32" s="1020"/>
      <c r="Q32" s="1020"/>
      <c r="R32" s="1020"/>
      <c r="S32" s="1020"/>
      <c r="T32" s="1020"/>
      <c r="U32" s="218"/>
      <c r="V32" s="526" t="str">
        <f>IFERROR(IF(B9="処遇加算Ⅰ","✓",""),"")</f>
        <v/>
      </c>
      <c r="W32" s="1021" t="s">
        <v>16</v>
      </c>
      <c r="X32" s="1022"/>
      <c r="Y32" s="1022"/>
      <c r="Z32" s="1023"/>
      <c r="AA32" s="1055" t="s">
        <v>14</v>
      </c>
      <c r="AB32" s="1004"/>
      <c r="AC32" s="220"/>
      <c r="AD32" s="992" t="s">
        <v>16</v>
      </c>
      <c r="AE32" s="992"/>
      <c r="AF32" s="992"/>
      <c r="AG32" s="992"/>
      <c r="AH32" s="992"/>
      <c r="AI32" s="1055" t="s">
        <v>14</v>
      </c>
      <c r="AJ32" s="1004"/>
      <c r="AK32" s="220"/>
      <c r="AL32" s="992" t="s">
        <v>16</v>
      </c>
      <c r="AM32" s="992"/>
      <c r="AN32" s="992"/>
      <c r="AO32" s="992"/>
      <c r="AP32" s="992"/>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151"/>
      <c r="C33" s="1151"/>
      <c r="D33" s="1151"/>
      <c r="E33" s="1151"/>
      <c r="F33" s="1151"/>
      <c r="G33" s="1020"/>
      <c r="H33" s="1020"/>
      <c r="I33" s="1020"/>
      <c r="J33" s="1020"/>
      <c r="K33" s="1020"/>
      <c r="L33" s="1020"/>
      <c r="M33" s="1020"/>
      <c r="N33" s="1020"/>
      <c r="O33" s="1020"/>
      <c r="P33" s="1020"/>
      <c r="Q33" s="1020"/>
      <c r="R33" s="1020"/>
      <c r="S33" s="1020"/>
      <c r="T33" s="1020"/>
      <c r="U33" s="218"/>
      <c r="V33" s="526" t="str">
        <f>IFERROR(IF(AND(B9&lt;&gt;"",B9&lt;&gt;"処遇加算Ⅰ"),"✓",""),"")</f>
        <v/>
      </c>
      <c r="W33" s="1021" t="s">
        <v>17</v>
      </c>
      <c r="X33" s="1022"/>
      <c r="Y33" s="1022"/>
      <c r="Z33" s="1023"/>
      <c r="AA33" s="1055"/>
      <c r="AB33" s="1004"/>
      <c r="AC33" s="220"/>
      <c r="AD33" s="1025" t="s">
        <v>19</v>
      </c>
      <c r="AE33" s="1025"/>
      <c r="AF33" s="1025"/>
      <c r="AG33" s="1025"/>
      <c r="AH33" s="1025"/>
      <c r="AI33" s="1055"/>
      <c r="AJ33" s="1004"/>
      <c r="AK33" s="230"/>
      <c r="AL33" s="991" t="s">
        <v>19</v>
      </c>
      <c r="AM33" s="991"/>
      <c r="AN33" s="991"/>
      <c r="AO33" s="991"/>
      <c r="AP33" s="991"/>
      <c r="AS33" s="997"/>
      <c r="AT33" s="998"/>
      <c r="AU33" s="998"/>
      <c r="AV33" s="998"/>
      <c r="AW33" s="998"/>
      <c r="AX33" s="998"/>
      <c r="AY33" s="998"/>
      <c r="AZ33" s="998"/>
      <c r="BA33" s="998"/>
      <c r="BB33" s="998"/>
      <c r="BC33" s="998"/>
      <c r="BD33" s="998"/>
      <c r="BE33" s="998"/>
      <c r="BF33" s="998"/>
      <c r="BG33" s="998"/>
      <c r="BH33" s="999"/>
    </row>
    <row r="34" spans="2:82" ht="15" customHeight="1" thickBot="1">
      <c r="B34" s="1151"/>
      <c r="C34" s="1151"/>
      <c r="D34" s="1151"/>
      <c r="E34" s="1151"/>
      <c r="F34" s="1151"/>
      <c r="G34" s="1020"/>
      <c r="H34" s="1020"/>
      <c r="I34" s="1020"/>
      <c r="J34" s="1020"/>
      <c r="K34" s="1020"/>
      <c r="L34" s="1020"/>
      <c r="M34" s="1020"/>
      <c r="N34" s="1020"/>
      <c r="O34" s="1020"/>
      <c r="P34" s="1020"/>
      <c r="Q34" s="1020"/>
      <c r="R34" s="1020"/>
      <c r="S34" s="1020"/>
      <c r="T34" s="1020"/>
      <c r="U34" s="192"/>
      <c r="V34" s="225"/>
      <c r="W34" s="197"/>
      <c r="X34" s="197"/>
      <c r="Y34" s="197"/>
      <c r="Z34" s="197"/>
      <c r="AA34" s="1055"/>
      <c r="AB34" s="1004"/>
      <c r="AC34" s="220"/>
      <c r="AD34" s="990" t="s">
        <v>17</v>
      </c>
      <c r="AE34" s="990"/>
      <c r="AF34" s="990"/>
      <c r="AG34" s="990"/>
      <c r="AH34" s="990"/>
      <c r="AI34" s="1055"/>
      <c r="AJ34" s="1004"/>
      <c r="AK34" s="220"/>
      <c r="AL34" s="990" t="s">
        <v>17</v>
      </c>
      <c r="AM34" s="990"/>
      <c r="AN34" s="990"/>
      <c r="AO34" s="990"/>
      <c r="AP34" s="990"/>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1" t="s">
        <v>2222</v>
      </c>
      <c r="C36" s="1151"/>
      <c r="D36" s="1151"/>
      <c r="E36" s="1151"/>
      <c r="F36" s="1151"/>
      <c r="G36" s="1024" t="s">
        <v>2263</v>
      </c>
      <c r="H36" s="1024"/>
      <c r="I36" s="1024"/>
      <c r="J36" s="1024"/>
      <c r="K36" s="1024"/>
      <c r="L36" s="1024"/>
      <c r="M36" s="1024"/>
      <c r="N36" s="1024"/>
      <c r="O36" s="1024"/>
      <c r="P36" s="1024"/>
      <c r="Q36" s="1024"/>
      <c r="R36" s="1024"/>
      <c r="S36" s="1024"/>
      <c r="T36" s="1024"/>
      <c r="U36" s="218"/>
      <c r="V36" s="526" t="str">
        <f>IFERROR(IF(OR(G9="特定加算Ⅰ",G9="特定加算Ⅱ"),"✓",""),"")</f>
        <v/>
      </c>
      <c r="W36" s="1021" t="s">
        <v>16</v>
      </c>
      <c r="X36" s="1022"/>
      <c r="Y36" s="1022"/>
      <c r="Z36" s="1023"/>
      <c r="AA36" s="1003" t="s">
        <v>14</v>
      </c>
      <c r="AB36" s="1004"/>
      <c r="AC36" s="220"/>
      <c r="AD36" s="990" t="s">
        <v>16</v>
      </c>
      <c r="AE36" s="990"/>
      <c r="AF36" s="990"/>
      <c r="AG36" s="990"/>
      <c r="AH36" s="990"/>
      <c r="AI36" s="1003" t="s">
        <v>14</v>
      </c>
      <c r="AJ36" s="1004"/>
      <c r="AK36" s="220"/>
      <c r="AL36" s="990" t="s">
        <v>16</v>
      </c>
      <c r="AM36" s="990"/>
      <c r="AN36" s="990"/>
      <c r="AO36" s="990"/>
      <c r="AP36" s="990"/>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151"/>
      <c r="C37" s="1151"/>
      <c r="D37" s="1151"/>
      <c r="E37" s="1151"/>
      <c r="F37" s="1151"/>
      <c r="G37" s="1024"/>
      <c r="H37" s="1024"/>
      <c r="I37" s="1024"/>
      <c r="J37" s="1024"/>
      <c r="K37" s="1024"/>
      <c r="L37" s="1024"/>
      <c r="M37" s="1024"/>
      <c r="N37" s="1024"/>
      <c r="O37" s="1024"/>
      <c r="P37" s="1024"/>
      <c r="Q37" s="1024"/>
      <c r="R37" s="1024"/>
      <c r="S37" s="1024"/>
      <c r="T37" s="1024"/>
      <c r="U37" s="218"/>
      <c r="V37" s="526" t="str">
        <f>IFERROR(IF(G9="特定加算なし","✓",""),"")</f>
        <v/>
      </c>
      <c r="W37" s="1021" t="s">
        <v>17</v>
      </c>
      <c r="X37" s="1022"/>
      <c r="Y37" s="1022"/>
      <c r="Z37" s="1023"/>
      <c r="AA37" s="1003"/>
      <c r="AB37" s="1004"/>
      <c r="AC37" s="986" t="s">
        <v>2369</v>
      </c>
      <c r="AD37" s="987"/>
      <c r="AE37" s="987"/>
      <c r="AF37" s="987"/>
      <c r="AG37" s="988"/>
      <c r="AH37" s="989"/>
      <c r="AI37" s="1003"/>
      <c r="AJ37" s="1004"/>
      <c r="AK37" s="986" t="s">
        <v>2369</v>
      </c>
      <c r="AL37" s="987"/>
      <c r="AM37" s="987"/>
      <c r="AN37" s="987"/>
      <c r="AO37" s="988"/>
      <c r="AP37" s="989"/>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151"/>
      <c r="C38" s="1151"/>
      <c r="D38" s="1151"/>
      <c r="E38" s="1151"/>
      <c r="F38" s="1151"/>
      <c r="G38" s="1024"/>
      <c r="H38" s="1024"/>
      <c r="I38" s="1024"/>
      <c r="J38" s="1024"/>
      <c r="K38" s="1024"/>
      <c r="L38" s="1024"/>
      <c r="M38" s="1024"/>
      <c r="N38" s="1024"/>
      <c r="O38" s="1024"/>
      <c r="P38" s="1024"/>
      <c r="Q38" s="1024"/>
      <c r="R38" s="1024"/>
      <c r="S38" s="1024"/>
      <c r="T38" s="1024"/>
      <c r="U38" s="218"/>
      <c r="Z38" s="233"/>
      <c r="AA38" s="1055"/>
      <c r="AB38" s="1004"/>
      <c r="AC38" s="220"/>
      <c r="AD38" s="990" t="s">
        <v>17</v>
      </c>
      <c r="AE38" s="990"/>
      <c r="AF38" s="990"/>
      <c r="AG38" s="990"/>
      <c r="AH38" s="990"/>
      <c r="AI38" s="1003"/>
      <c r="AJ38" s="1004"/>
      <c r="AK38" s="220"/>
      <c r="AL38" s="990" t="s">
        <v>17</v>
      </c>
      <c r="AM38" s="990"/>
      <c r="AN38" s="990"/>
      <c r="AO38" s="990"/>
      <c r="AP38" s="990"/>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1" t="s">
        <v>2223</v>
      </c>
      <c r="C40" s="1151"/>
      <c r="D40" s="1151"/>
      <c r="E40" s="1151"/>
      <c r="F40" s="1151"/>
      <c r="G40" s="1020" t="str">
        <f>IFERROR(VLOOKUP(Y5,【参考】数式用!AS5:AT27,2,0),"")</f>
        <v/>
      </c>
      <c r="H40" s="1020"/>
      <c r="I40" s="1020"/>
      <c r="J40" s="1020"/>
      <c r="K40" s="1020"/>
      <c r="L40" s="1020"/>
      <c r="M40" s="1020"/>
      <c r="N40" s="1020"/>
      <c r="O40" s="1020"/>
      <c r="P40" s="1020"/>
      <c r="Q40" s="1020"/>
      <c r="R40" s="1020"/>
      <c r="S40" s="1020"/>
      <c r="T40" s="1020"/>
      <c r="U40" s="192"/>
      <c r="V40" s="526" t="str">
        <f>IFERROR(IF(G9="特定加算Ⅰ","✓",""),"")</f>
        <v/>
      </c>
      <c r="W40" s="1021" t="s">
        <v>16</v>
      </c>
      <c r="X40" s="1022"/>
      <c r="Y40" s="1022"/>
      <c r="Z40" s="1023"/>
      <c r="AA40" s="1003" t="s">
        <v>14</v>
      </c>
      <c r="AB40" s="1004"/>
      <c r="AC40" s="220"/>
      <c r="AD40" s="990" t="s">
        <v>16</v>
      </c>
      <c r="AE40" s="990"/>
      <c r="AF40" s="990"/>
      <c r="AG40" s="990"/>
      <c r="AH40" s="990"/>
      <c r="AI40" s="1003" t="s">
        <v>14</v>
      </c>
      <c r="AJ40" s="1004"/>
      <c r="AK40" s="220"/>
      <c r="AL40" s="990" t="s">
        <v>16</v>
      </c>
      <c r="AM40" s="990"/>
      <c r="AN40" s="990"/>
      <c r="AO40" s="990"/>
      <c r="AP40" s="990"/>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151"/>
      <c r="C41" s="1151"/>
      <c r="D41" s="1151"/>
      <c r="E41" s="1151"/>
      <c r="F41" s="1151"/>
      <c r="G41" s="1020"/>
      <c r="H41" s="1020"/>
      <c r="I41" s="1020"/>
      <c r="J41" s="1020"/>
      <c r="K41" s="1020"/>
      <c r="L41" s="1020"/>
      <c r="M41" s="1020"/>
      <c r="N41" s="1020"/>
      <c r="O41" s="1020"/>
      <c r="P41" s="1020"/>
      <c r="Q41" s="1020"/>
      <c r="R41" s="1020"/>
      <c r="S41" s="1020"/>
      <c r="T41" s="1020"/>
      <c r="U41" s="192"/>
      <c r="V41" s="526" t="str">
        <f>IFERROR(IF(OR(G9="特定加算Ⅱ",G9="特定加算なし"),"✓",""),"")</f>
        <v/>
      </c>
      <c r="W41" s="1021" t="s">
        <v>17</v>
      </c>
      <c r="X41" s="1022"/>
      <c r="Y41" s="1022"/>
      <c r="Z41" s="1023"/>
      <c r="AA41" s="1003"/>
      <c r="AB41" s="1004"/>
      <c r="AC41" s="234" t="s">
        <v>90</v>
      </c>
      <c r="AD41" s="1032"/>
      <c r="AE41" s="1033"/>
      <c r="AF41" s="1033"/>
      <c r="AG41" s="1033"/>
      <c r="AH41" s="1034"/>
      <c r="AI41" s="1003"/>
      <c r="AJ41" s="1004"/>
      <c r="AK41" s="234" t="s">
        <v>90</v>
      </c>
      <c r="AL41" s="1032"/>
      <c r="AM41" s="1033"/>
      <c r="AN41" s="1033"/>
      <c r="AO41" s="1033"/>
      <c r="AP41" s="1034"/>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151"/>
      <c r="C42" s="1151"/>
      <c r="D42" s="1151"/>
      <c r="E42" s="1151"/>
      <c r="F42" s="1151"/>
      <c r="G42" s="1020"/>
      <c r="H42" s="1020"/>
      <c r="I42" s="1020"/>
      <c r="J42" s="1020"/>
      <c r="K42" s="1020"/>
      <c r="L42" s="1020"/>
      <c r="M42" s="1020"/>
      <c r="N42" s="1020"/>
      <c r="O42" s="1020"/>
      <c r="P42" s="1020"/>
      <c r="Q42" s="1020"/>
      <c r="R42" s="1020"/>
      <c r="S42" s="1020"/>
      <c r="T42" s="1020"/>
      <c r="U42" s="192"/>
      <c r="V42" s="185"/>
      <c r="W42" s="235"/>
      <c r="X42" s="235"/>
      <c r="Y42" s="235"/>
      <c r="Z42" s="235"/>
      <c r="AA42" s="529"/>
      <c r="AB42" s="529"/>
      <c r="AC42" s="236"/>
      <c r="AD42" s="990" t="s">
        <v>17</v>
      </c>
      <c r="AE42" s="990"/>
      <c r="AF42" s="990"/>
      <c r="AG42" s="990"/>
      <c r="AH42" s="990"/>
      <c r="AI42" s="529"/>
      <c r="AJ42" s="529"/>
      <c r="AK42" s="236"/>
      <c r="AL42" s="990" t="s">
        <v>17</v>
      </c>
      <c r="AM42" s="990"/>
      <c r="AN42" s="990"/>
      <c r="AO42" s="990"/>
      <c r="AP42" s="990"/>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1" t="s">
        <v>2224</v>
      </c>
      <c r="C44" s="1151"/>
      <c r="D44" s="1151"/>
      <c r="E44" s="1151"/>
      <c r="F44" s="1151"/>
      <c r="G44" s="1020" t="s">
        <v>2161</v>
      </c>
      <c r="H44" s="1020"/>
      <c r="I44" s="1020"/>
      <c r="J44" s="1020"/>
      <c r="K44" s="1020"/>
      <c r="L44" s="1020"/>
      <c r="M44" s="1020"/>
      <c r="N44" s="1020"/>
      <c r="O44" s="1020"/>
      <c r="P44" s="1020"/>
      <c r="Q44" s="1020"/>
      <c r="R44" s="1020"/>
      <c r="S44" s="1020"/>
      <c r="T44" s="1020"/>
      <c r="U44" s="218"/>
      <c r="V44" s="526" t="str">
        <f>IFERROR(IF(OR(G9="特定加算Ⅰ",G9="特定加算Ⅱ"),"✓",""),"")</f>
        <v/>
      </c>
      <c r="W44" s="1021" t="s">
        <v>16</v>
      </c>
      <c r="X44" s="1022"/>
      <c r="Y44" s="1022"/>
      <c r="Z44" s="1023"/>
      <c r="AA44" s="1003" t="s">
        <v>14</v>
      </c>
      <c r="AB44" s="1004"/>
      <c r="AC44" s="220"/>
      <c r="AD44" s="990" t="s">
        <v>16</v>
      </c>
      <c r="AE44" s="990"/>
      <c r="AF44" s="990"/>
      <c r="AG44" s="990"/>
      <c r="AH44" s="990"/>
      <c r="AI44" s="1003" t="s">
        <v>14</v>
      </c>
      <c r="AJ44" s="1004"/>
      <c r="AK44" s="220"/>
      <c r="AL44" s="990" t="s">
        <v>16</v>
      </c>
      <c r="AM44" s="990"/>
      <c r="AN44" s="990"/>
      <c r="AO44" s="990"/>
      <c r="AP44" s="990"/>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151"/>
      <c r="C45" s="1151"/>
      <c r="D45" s="1151"/>
      <c r="E45" s="1151"/>
      <c r="F45" s="1151"/>
      <c r="G45" s="1020"/>
      <c r="H45" s="1020"/>
      <c r="I45" s="1020"/>
      <c r="J45" s="1020"/>
      <c r="K45" s="1020"/>
      <c r="L45" s="1020"/>
      <c r="M45" s="1020"/>
      <c r="N45" s="1020"/>
      <c r="O45" s="1020"/>
      <c r="P45" s="1020"/>
      <c r="Q45" s="1020"/>
      <c r="R45" s="1020"/>
      <c r="S45" s="1020"/>
      <c r="T45" s="1020"/>
      <c r="U45" s="218"/>
      <c r="V45" s="526" t="str">
        <f>IFERROR(IF(G9="特定加算なし","✓",""),"")</f>
        <v/>
      </c>
      <c r="W45" s="1021" t="s">
        <v>17</v>
      </c>
      <c r="X45" s="1022"/>
      <c r="Y45" s="1022"/>
      <c r="Z45" s="1023"/>
      <c r="AA45" s="1003"/>
      <c r="AB45" s="1004"/>
      <c r="AC45" s="220"/>
      <c r="AD45" s="990" t="s">
        <v>17</v>
      </c>
      <c r="AE45" s="990"/>
      <c r="AF45" s="990"/>
      <c r="AG45" s="990"/>
      <c r="AH45" s="990"/>
      <c r="AI45" s="1003"/>
      <c r="AJ45" s="1004"/>
      <c r="AK45" s="220"/>
      <c r="AL45" s="990" t="s">
        <v>17</v>
      </c>
      <c r="AM45" s="990"/>
      <c r="AN45" s="990"/>
      <c r="AO45" s="990"/>
      <c r="AP45" s="990"/>
      <c r="AS45" s="1000"/>
      <c r="AT45" s="1001"/>
      <c r="AU45" s="1001"/>
      <c r="AV45" s="1001"/>
      <c r="AW45" s="1001"/>
      <c r="AX45" s="1001"/>
      <c r="AY45" s="1001"/>
      <c r="AZ45" s="1001"/>
      <c r="BA45" s="1001"/>
      <c r="BB45" s="1001"/>
      <c r="BC45" s="1001"/>
      <c r="BD45" s="1001"/>
      <c r="BE45" s="1001"/>
      <c r="BF45" s="1001"/>
      <c r="BG45" s="1001"/>
      <c r="BH45" s="1002"/>
      <c r="BO45" s="238"/>
    </row>
    <row r="46" spans="2:82" ht="11.25" customHeight="1">
      <c r="B46" s="224"/>
      <c r="AJ46" s="239"/>
      <c r="AK46" s="239"/>
      <c r="AL46" s="239"/>
      <c r="AM46" s="239"/>
      <c r="AN46" s="239"/>
      <c r="AO46" s="239"/>
      <c r="AP46" s="239"/>
    </row>
    <row r="47" spans="2:82" ht="21" customHeight="1">
      <c r="B47" s="1146" t="s">
        <v>2317</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8"/>
      <c r="C48" s="1149"/>
      <c r="D48" s="1149"/>
      <c r="E48" s="1149"/>
      <c r="F48" s="1150"/>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1003" t="s">
        <v>14</v>
      </c>
      <c r="AB48" s="1004"/>
      <c r="AC48" s="1164" t="str">
        <f>IF(OR(F15=4,F15=5),"R6.6","R"&amp;D15&amp;"."&amp;F15)&amp;"～R"&amp;K15&amp;"."&amp;M15</f>
        <v>R6.6～R7.3</v>
      </c>
      <c r="AD48" s="1164"/>
      <c r="AE48" s="1164"/>
      <c r="AF48" s="1164"/>
      <c r="AG48" s="1164"/>
      <c r="AH48" s="1164"/>
      <c r="AS48" s="1012" t="str">
        <f>IFERROR(IF(AND(OR(AP58=1,AP58=2),OR(AP59=1,AP59=2),OR(AP60=1,AP60=2)),"処遇加算Ⅰ",IF(AND(OR(AP58=1,AP58=2),OR(AP59=1,AP59=2),OR(AP60=0,AP60=3)),"処遇加算Ⅱ",IF(OR(OR(AP58=1,AP58=2),OR(AP59=1,AP59=2)),"処遇加算Ⅲ",""))),"")</f>
        <v/>
      </c>
      <c r="AT48" s="1012"/>
      <c r="AU48" s="1012"/>
      <c r="AV48" s="1012"/>
      <c r="AW48" s="1012" t="str">
        <f>IFERROR(IF(AND(AP61=1,AP62=1,AP63=1),"特定加算Ⅰ",IF(AND(AP61=1,AP62=2,AP63=1),"特定加算Ⅱ",IF(OR(AP61=2,AP62=2,AP63=2),"特定加算なし",""))),"")</f>
        <v>特定加算なし</v>
      </c>
      <c r="AX48" s="1012"/>
      <c r="AY48" s="1012"/>
      <c r="AZ48" s="1012"/>
      <c r="BA48" s="1012" t="str">
        <f>IFERROR(IF(OR(L9="ベア加算",AND(L9="ベア加算なし",AP57=1)),"ベア加算",IF(AP57=2,"ベア加算なし","")),"")</f>
        <v/>
      </c>
      <c r="BB48" s="1012"/>
      <c r="BC48" s="1012"/>
      <c r="BD48" s="1012"/>
      <c r="BE48" s="1013" t="str">
        <f>AS48&amp;AW48&amp;BA48</f>
        <v>特定加算なし</v>
      </c>
      <c r="BF48" s="1013"/>
      <c r="BG48" s="1013"/>
      <c r="BH48" s="1013"/>
      <c r="BI48" s="1013"/>
      <c r="BJ48" s="1013"/>
      <c r="BK48" s="1013"/>
      <c r="BL48" s="1013"/>
      <c r="BM48" s="1013"/>
      <c r="BN48" s="1013"/>
      <c r="BO48" s="1013"/>
      <c r="BP48" s="1013"/>
      <c r="BQ48" s="241"/>
      <c r="BR48" s="241"/>
      <c r="BS48" s="241"/>
      <c r="BT48" s="241"/>
      <c r="BU48" s="241"/>
      <c r="BV48" s="241"/>
      <c r="BW48" s="241"/>
      <c r="BX48" s="241"/>
      <c r="BY48" s="241"/>
      <c r="BZ48" s="241"/>
      <c r="CD48" s="242"/>
    </row>
    <row r="49" spans="2:82" ht="18" customHeight="1">
      <c r="B49" s="1152" t="s">
        <v>2163</v>
      </c>
      <c r="C49" s="1153"/>
      <c r="D49" s="1153"/>
      <c r="E49" s="1153"/>
      <c r="F49" s="1154"/>
      <c r="G49" s="1137" t="str">
        <f>IFERROR(IF(AND(OR(AH58=1,AH58=2),OR(AH59=1,AH59=2),OR(AH60=1,AH60=2)),"処遇加算Ⅰ",IF(AND(OR(AH58=1,AH58=2),OR(AH59=1,AH59=2),OR(AH60=0,AH60=3)),"処遇加算Ⅱ",IF(OR(OR(AH58=1,AH58=2),OR(AH59=1,AH59=2)),"処遇加算Ⅲ",""))),"")</f>
        <v/>
      </c>
      <c r="H49" s="1138"/>
      <c r="I49" s="1138"/>
      <c r="J49" s="1138"/>
      <c r="K49" s="1163"/>
      <c r="L49" s="1137" t="str">
        <f>IFERROR(IF(G9="","",IF(AND(AH61=1,AH62=1,AH63=1),"特定加算Ⅰ",IF(AND(AH61=1,AH62=2,AH63=1),"特定加算Ⅱ",IF(OR(AH61=2,AH62=2,AH63=2),"特定加算なし","")))),"")</f>
        <v/>
      </c>
      <c r="M49" s="1138"/>
      <c r="N49" s="1138"/>
      <c r="O49" s="1138"/>
      <c r="P49" s="1139"/>
      <c r="Q49" s="1140" t="str">
        <f>IFERROR(IF(OR(L9="ベア加算",AND(L9="ベア加算なし",AH57=1)),"ベア加算",IF(AH57=2,"ベア加算なし","")),"")</f>
        <v/>
      </c>
      <c r="R49" s="1138"/>
      <c r="S49" s="1138"/>
      <c r="T49" s="1138"/>
      <c r="U49" s="1139"/>
      <c r="V49" s="1141" t="s">
        <v>12</v>
      </c>
      <c r="W49" s="1142"/>
      <c r="X49" s="1142"/>
      <c r="Y49" s="1142"/>
      <c r="Z49" s="1142"/>
      <c r="AA49" s="1055"/>
      <c r="AB49" s="1055"/>
      <c r="AC49" s="1035" t="str">
        <f>IFERROR(VLOOKUP(BE48,【参考】数式用2!E6:F23,2,FALSE),"")</f>
        <v/>
      </c>
      <c r="AD49" s="1036"/>
      <c r="AE49" s="1036"/>
      <c r="AF49" s="1036"/>
      <c r="AG49" s="1036"/>
      <c r="AH49" s="1037"/>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52" t="s">
        <v>2164</v>
      </c>
      <c r="C50" s="1153"/>
      <c r="D50" s="1153"/>
      <c r="E50" s="1153"/>
      <c r="F50" s="1154"/>
      <c r="G50" s="1158" t="str">
        <f>IFERROR(VLOOKUP(Y5,【参考】数式用!$A$5:$J$27,MATCH(G49,【参考】数式用!$B$4:$J$4,0)+1,0),"")</f>
        <v/>
      </c>
      <c r="H50" s="1159"/>
      <c r="I50" s="1159"/>
      <c r="J50" s="1159"/>
      <c r="K50" s="1160"/>
      <c r="L50" s="1158" t="str">
        <f>IFERROR(VLOOKUP(Y5,【参考】数式用!$A$5:$J$27,MATCH(L49,【参考】数式用!$B$4:$J$4,0)+1,0),"")</f>
        <v/>
      </c>
      <c r="M50" s="1159"/>
      <c r="N50" s="1159"/>
      <c r="O50" s="1159"/>
      <c r="P50" s="1161"/>
      <c r="Q50" s="1162" t="str">
        <f>IFERROR(VLOOKUP(Y5,【参考】数式用!$A$5:$J$27,MATCH(Q49,【参考】数式用!$B$4:$J$4,0)+1,0),"")</f>
        <v/>
      </c>
      <c r="R50" s="1159"/>
      <c r="S50" s="1159"/>
      <c r="T50" s="1159"/>
      <c r="U50" s="1161"/>
      <c r="V50" s="1117">
        <f>SUM(G50,L50,Q50)</f>
        <v>0</v>
      </c>
      <c r="W50" s="1118"/>
      <c r="X50" s="1118"/>
      <c r="Y50" s="1118"/>
      <c r="Z50" s="1118"/>
      <c r="AA50" s="1055"/>
      <c r="AB50" s="1055"/>
      <c r="AC50" s="1171" t="str">
        <f>IFERROR(VLOOKUP(Y5,【参考】数式用!$A$5:$AB$27,MATCH(AC49,【参考】数式用!$B$4:$AB$4,0)+1,FALSE),"")</f>
        <v/>
      </c>
      <c r="AD50" s="1172"/>
      <c r="AE50" s="1172"/>
      <c r="AF50" s="1172"/>
      <c r="AG50" s="1172"/>
      <c r="AH50" s="1173"/>
      <c r="AS50" s="1010" t="s">
        <v>2195</v>
      </c>
      <c r="AT50" s="1010"/>
      <c r="AU50" s="1010"/>
      <c r="AV50" s="1010"/>
      <c r="AW50" s="1010" t="s">
        <v>2196</v>
      </c>
      <c r="AX50" s="1010"/>
      <c r="AY50" s="1010"/>
      <c r="AZ50" s="1010"/>
      <c r="BA50" s="1010" t="s">
        <v>15</v>
      </c>
      <c r="BB50" s="1010"/>
      <c r="BC50" s="1010"/>
      <c r="BD50" s="1010"/>
      <c r="BE50" s="1010" t="s">
        <v>2197</v>
      </c>
      <c r="BF50" s="1010"/>
      <c r="BG50" s="1010"/>
      <c r="BH50" s="1010"/>
      <c r="BI50" s="1010" t="s">
        <v>2200</v>
      </c>
      <c r="BJ50" s="1010"/>
      <c r="BK50" s="1010"/>
      <c r="BL50" s="1010"/>
      <c r="BM50" s="241"/>
      <c r="BN50" s="1010" t="s">
        <v>2199</v>
      </c>
      <c r="BO50" s="1010"/>
      <c r="BP50" s="1010"/>
      <c r="BQ50" s="1010"/>
      <c r="BR50" s="1010"/>
      <c r="BS50" s="1010"/>
      <c r="BT50" s="241"/>
      <c r="BV50" s="1175" t="s">
        <v>2202</v>
      </c>
      <c r="BW50" s="1176"/>
      <c r="BX50" s="1176"/>
      <c r="BY50" s="1176"/>
      <c r="BZ50" s="1176"/>
      <c r="CA50" s="1177"/>
      <c r="CD50" s="242"/>
    </row>
    <row r="51" spans="2:82" ht="17.25" customHeight="1">
      <c r="B51" s="1155" t="s">
        <v>2294</v>
      </c>
      <c r="C51" s="1156"/>
      <c r="D51" s="1156"/>
      <c r="E51" s="1156"/>
      <c r="F51" s="1157"/>
      <c r="G51" s="1028" t="str">
        <f>IFERROR(ROUNDDOWN(ROUND(AM5*G50,0)*P5,0)*H53,"")</f>
        <v/>
      </c>
      <c r="H51" s="1028"/>
      <c r="I51" s="1028"/>
      <c r="J51" s="1028"/>
      <c r="K51" s="148" t="s">
        <v>2289</v>
      </c>
      <c r="L51" s="1027" t="str">
        <f>IFERROR(ROUNDDOWN(ROUND(AM5*L50,0)*P5,0)*H53,"")</f>
        <v/>
      </c>
      <c r="M51" s="1028"/>
      <c r="N51" s="1028"/>
      <c r="O51" s="1028"/>
      <c r="P51" s="148" t="s">
        <v>2289</v>
      </c>
      <c r="Q51" s="1027" t="str">
        <f>IFERROR(ROUNDDOWN(ROUND(AM5*Q50,0)*P5,0)*H53,"")</f>
        <v/>
      </c>
      <c r="R51" s="1028"/>
      <c r="S51" s="1028"/>
      <c r="T51" s="1028"/>
      <c r="U51" s="149" t="s">
        <v>2289</v>
      </c>
      <c r="V51" s="1135">
        <f>IFERROR(SUM(G51,L51,Q51),"")</f>
        <v>0</v>
      </c>
      <c r="W51" s="1136"/>
      <c r="X51" s="1136"/>
      <c r="Y51" s="1136"/>
      <c r="Z51" s="150" t="s">
        <v>2289</v>
      </c>
      <c r="AB51" s="151"/>
      <c r="AC51" s="1027" t="str">
        <f>IFERROR(ROUNDDOWN(ROUND(AM5*AC50,0)*P5,0)*AD53,"")</f>
        <v/>
      </c>
      <c r="AD51" s="1028"/>
      <c r="AE51" s="1028"/>
      <c r="AF51" s="1028"/>
      <c r="AG51" s="1028"/>
      <c r="AH51" s="149" t="s">
        <v>2289</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1178">
        <f>IF(AND(Q49="ベア加算なし",BA48="ベア加算"),ROUNDDOWN(ROUND(AM5*VLOOKUP(Y5,【参考】数式用!$A$5:$AB$27,9,FALSE),0)*P5,0)*AD53,0)</f>
        <v>0</v>
      </c>
      <c r="BW51" s="1179"/>
      <c r="BX51" s="1179"/>
      <c r="BY51" s="1179"/>
      <c r="BZ51" s="1179"/>
      <c r="CA51" s="1180"/>
      <c r="CD51" s="242"/>
    </row>
    <row r="52" spans="2:82" ht="13.5" customHeight="1">
      <c r="B52" s="1155"/>
      <c r="C52" s="1156"/>
      <c r="D52" s="1156"/>
      <c r="E52" s="1156"/>
      <c r="F52" s="1157"/>
      <c r="G52" s="1031" t="str">
        <f>IFERROR("("&amp;TEXT(G51/H53,"#,##0円")&amp;"/月)","")</f>
        <v/>
      </c>
      <c r="H52" s="1026"/>
      <c r="I52" s="1026"/>
      <c r="J52" s="1026"/>
      <c r="K52" s="1026"/>
      <c r="L52" s="1026" t="str">
        <f>IFERROR("("&amp;TEXT(L51/H53,"#,##0円")&amp;"/月)","")</f>
        <v/>
      </c>
      <c r="M52" s="1026"/>
      <c r="N52" s="1026"/>
      <c r="O52" s="1026"/>
      <c r="P52" s="1026"/>
      <c r="Q52" s="1026" t="str">
        <f>IFERROR("("&amp;TEXT(Q51/H53,"#,##0円")&amp;"/月)","")</f>
        <v/>
      </c>
      <c r="R52" s="1026"/>
      <c r="S52" s="1026"/>
      <c r="T52" s="1026"/>
      <c r="U52" s="1026"/>
      <c r="V52" s="1026" t="str">
        <f>IFERROR("("&amp;TEXT(V51/H53,"#,##0円")&amp;"/月)","")</f>
        <v>(0円/月)</v>
      </c>
      <c r="W52" s="1026"/>
      <c r="X52" s="1026"/>
      <c r="Y52" s="1026"/>
      <c r="Z52" s="1026"/>
      <c r="AB52" s="151"/>
      <c r="AC52" s="1029" t="str">
        <f>IFERROR("("&amp;TEXT(AC51/AD53,"#,##0円")&amp;"/月)","")</f>
        <v/>
      </c>
      <c r="AD52" s="1030"/>
      <c r="AE52" s="1030"/>
      <c r="AF52" s="1030"/>
      <c r="AG52" s="1030"/>
      <c r="AH52" s="103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13" t="s">
        <v>244</v>
      </c>
      <c r="V56" s="1013"/>
      <c r="W56" s="1013"/>
      <c r="X56" s="1013"/>
      <c r="Y56" s="1013"/>
      <c r="Z56" s="1013"/>
      <c r="AA56" s="245"/>
      <c r="AB56" s="249"/>
      <c r="AC56" s="1013" t="str">
        <f>IF(F15=4,"R6.4～R6.5",IF(F15=5,"R6.5",""))</f>
        <v>R6.4～R6.5</v>
      </c>
      <c r="AD56" s="1013"/>
      <c r="AE56" s="1013"/>
      <c r="AF56" s="1013"/>
      <c r="AG56" s="1013"/>
      <c r="AH56" s="1013"/>
      <c r="AI56" s="250"/>
      <c r="AJ56" s="249"/>
      <c r="AK56" s="1013" t="str">
        <f>IF(OR(F15=4,F15=5),"R6.6","R"&amp;D15&amp;"."&amp;F15)&amp;"～R"&amp;K15&amp;"."&amp;M15</f>
        <v>R6.6～R7.3</v>
      </c>
      <c r="AL56" s="1013"/>
      <c r="AM56" s="1013"/>
      <c r="AN56" s="1013"/>
      <c r="AO56" s="1013"/>
      <c r="AP56" s="1013"/>
      <c r="AQ56" s="245"/>
      <c r="AR56" s="245"/>
      <c r="AS56" s="1016" t="s">
        <v>2420</v>
      </c>
      <c r="AT56" s="1016"/>
      <c r="AU56" s="1016"/>
      <c r="AV56" s="1016"/>
      <c r="AW56" s="1016" t="s">
        <v>2419</v>
      </c>
      <c r="AX56" s="1016"/>
      <c r="AY56" s="1016"/>
      <c r="AZ56" s="1016"/>
    </row>
    <row r="57" spans="2:82" ht="15.95" customHeight="1">
      <c r="U57" s="1010" t="s">
        <v>2203</v>
      </c>
      <c r="V57" s="1010"/>
      <c r="W57" s="1010"/>
      <c r="X57" s="1010"/>
      <c r="Y57" s="1010"/>
      <c r="Z57" s="527" t="str">
        <f>IF(AND(B9&lt;&gt;"処遇加算なし",F15=4),IF(V21="✓",1,IF(V22="✓",2,"")),"")</f>
        <v/>
      </c>
      <c r="AA57" s="245"/>
      <c r="AB57" s="249"/>
      <c r="AC57" s="1010" t="s">
        <v>2203</v>
      </c>
      <c r="AD57" s="1010"/>
      <c r="AE57" s="1010"/>
      <c r="AF57" s="1010"/>
      <c r="AG57" s="1010"/>
      <c r="AH57" s="170">
        <f>IF(AND(F15&lt;&gt;4,F15&lt;&gt;5),0,IF(AT8="○",1,0))</f>
        <v>0</v>
      </c>
      <c r="AI57" s="253"/>
      <c r="AJ57" s="249"/>
      <c r="AK57" s="1010" t="s">
        <v>2203</v>
      </c>
      <c r="AL57" s="1010"/>
      <c r="AM57" s="1010"/>
      <c r="AN57" s="1010"/>
      <c r="AO57" s="1010"/>
      <c r="AP57" s="170">
        <f>IF(AT8="○",1,0)</f>
        <v>0</v>
      </c>
      <c r="AQ57" s="245"/>
      <c r="AR57" s="245"/>
      <c r="AS57" s="1009"/>
      <c r="AT57" s="1009"/>
      <c r="AU57" s="1009"/>
      <c r="AV57" s="1009"/>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19" t="s">
        <v>2204</v>
      </c>
      <c r="V58" s="1019"/>
      <c r="W58" s="1019"/>
      <c r="X58" s="1019"/>
      <c r="Y58" s="1019"/>
      <c r="Z58" s="527" t="str">
        <f>IF(AND(B9&lt;&gt;"処遇加算なし",F15=4),IF(V24="✓",1,IF(V25="✓",2,IF(V26="✓",3,""))),"")</f>
        <v/>
      </c>
      <c r="AA58" s="245"/>
      <c r="AB58" s="249"/>
      <c r="AC58" s="1019" t="s">
        <v>2204</v>
      </c>
      <c r="AD58" s="1019"/>
      <c r="AE58" s="1019"/>
      <c r="AF58" s="1019"/>
      <c r="AG58" s="1019"/>
      <c r="AH58" s="170">
        <f>IF(AND(F15&lt;&gt;4,F15&lt;&gt;5),0,IF(AU8="○",1,3))</f>
        <v>3</v>
      </c>
      <c r="AI58" s="253"/>
      <c r="AJ58" s="249"/>
      <c r="AK58" s="1019" t="s">
        <v>2204</v>
      </c>
      <c r="AL58" s="1019"/>
      <c r="AM58" s="1019"/>
      <c r="AN58" s="1019"/>
      <c r="AO58" s="1019"/>
      <c r="AP58" s="170">
        <f>IF(AU8="○",1,3)</f>
        <v>3</v>
      </c>
      <c r="AQ58" s="245"/>
      <c r="AR58" s="245"/>
      <c r="AS58" s="1010" t="str">
        <f>IF(OR(AND(Z58=1,AH58=3),AND(Z58=1,AP58=3),AND(Z58=2,AH58=3,AH59=3),AND(Z58=2,AP58=3,AP59=3)),"○","")</f>
        <v/>
      </c>
      <c r="AT58" s="1010"/>
      <c r="AU58" s="1010"/>
      <c r="AV58" s="1010"/>
      <c r="AW58" s="1010" t="str">
        <f>IF(OR(AND(Z58=1,AH58=2),AND(Z58=1,AP58=2),AND(Z58=2,AH58=2,AH59=2),AND(Z58=2,AP58=2,AP59=2)),"○","")</f>
        <v/>
      </c>
      <c r="AX58" s="1010"/>
      <c r="AY58" s="1010"/>
      <c r="AZ58" s="1010"/>
      <c r="BH58" s="251"/>
      <c r="BJ58" s="251"/>
      <c r="BK58" s="251"/>
      <c r="BL58" s="251"/>
      <c r="BM58" s="251"/>
      <c r="BN58" s="251"/>
      <c r="BO58" s="251"/>
      <c r="BP58" s="251"/>
      <c r="BQ58" s="251"/>
      <c r="BR58" s="251"/>
      <c r="BS58" s="251"/>
      <c r="BT58" s="251"/>
      <c r="BU58" s="251"/>
      <c r="BV58" s="251"/>
      <c r="BW58" s="251"/>
      <c r="BX58" s="251"/>
      <c r="BZ58" s="254"/>
    </row>
    <row r="59" spans="2:82" ht="15.95" customHeight="1">
      <c r="U59" s="1019" t="s">
        <v>2205</v>
      </c>
      <c r="V59" s="1019"/>
      <c r="W59" s="1019"/>
      <c r="X59" s="1019"/>
      <c r="Y59" s="1019"/>
      <c r="Z59" s="527" t="str">
        <f>IF(AND(B9&lt;&gt;"処遇加算なし",F15=4),IF(V28="✓",1,IF(V29="✓",2,IF(V30="✓",3,""))),"")</f>
        <v/>
      </c>
      <c r="AA59" s="245"/>
      <c r="AB59" s="249"/>
      <c r="AC59" s="1019" t="s">
        <v>2205</v>
      </c>
      <c r="AD59" s="1019"/>
      <c r="AE59" s="1019"/>
      <c r="AF59" s="1019"/>
      <c r="AG59" s="1019"/>
      <c r="AH59" s="170">
        <f>IF(AND(F15&lt;&gt;4,F15&lt;&gt;5),0,IF(AV8="○",1,3))</f>
        <v>3</v>
      </c>
      <c r="AI59" s="253"/>
      <c r="AJ59" s="249"/>
      <c r="AK59" s="1019" t="s">
        <v>2205</v>
      </c>
      <c r="AL59" s="1019"/>
      <c r="AM59" s="1019"/>
      <c r="AN59" s="1019"/>
      <c r="AO59" s="1019"/>
      <c r="AP59" s="170">
        <f>IF(AV8="○",1,3)</f>
        <v>3</v>
      </c>
      <c r="AQ59" s="245"/>
      <c r="AR59" s="245"/>
      <c r="AS59" s="1010" t="str">
        <f>IF(OR(AND(Z59=1,AH59=3),AND(Z59=1,AP59=3),AND(Z59=2,AH58=3,AH59=3),AND(Z59=2,AP58=3,AP59=3)),"○","")</f>
        <v/>
      </c>
      <c r="AT59" s="1010"/>
      <c r="AU59" s="1010"/>
      <c r="AV59" s="1010"/>
      <c r="AW59" s="1010" t="str">
        <f>IF(OR(AND(Z59=1,AH58=2),AND(Z59=1,AP58=2),AND(Z59=2,AH58=2,AH59=2),AND(Z59=2,AP58=2,AP59=2)),"○","")</f>
        <v/>
      </c>
      <c r="AX59" s="1010"/>
      <c r="AY59" s="1010"/>
      <c r="AZ59" s="1010"/>
      <c r="BH59" s="251"/>
      <c r="BJ59" s="251"/>
      <c r="BK59" s="251"/>
      <c r="BL59" s="251"/>
      <c r="BM59" s="251"/>
      <c r="BN59" s="251"/>
      <c r="BO59" s="251"/>
      <c r="BP59" s="251"/>
      <c r="BQ59" s="251"/>
      <c r="BR59" s="251"/>
      <c r="BS59" s="251"/>
      <c r="BT59" s="251"/>
      <c r="BU59" s="251"/>
      <c r="BV59" s="251"/>
      <c r="BW59" s="251"/>
      <c r="BX59" s="251"/>
      <c r="BZ59" s="254"/>
    </row>
    <row r="60" spans="2:82" ht="15.95" customHeight="1">
      <c r="U60" s="1019" t="s">
        <v>2206</v>
      </c>
      <c r="V60" s="1019"/>
      <c r="W60" s="1019"/>
      <c r="X60" s="1019"/>
      <c r="Y60" s="1019"/>
      <c r="Z60" s="527" t="str">
        <f>IF(AND(B9&lt;&gt;"処遇加算なし",F15=4),IF(V32="✓",1,IF(V33="✓",2,"")),"")</f>
        <v/>
      </c>
      <c r="AA60" s="245"/>
      <c r="AB60" s="249"/>
      <c r="AC60" s="1019" t="s">
        <v>2206</v>
      </c>
      <c r="AD60" s="1019"/>
      <c r="AE60" s="1019"/>
      <c r="AF60" s="1019"/>
      <c r="AG60" s="1019"/>
      <c r="AH60" s="170">
        <f>IF(AND(F15&lt;&gt;4,F15&lt;&gt;5),0,IF(AW8="○",1,3))</f>
        <v>3</v>
      </c>
      <c r="AI60" s="253"/>
      <c r="AJ60" s="249"/>
      <c r="AK60" s="1019" t="s">
        <v>2206</v>
      </c>
      <c r="AL60" s="1019"/>
      <c r="AM60" s="1019"/>
      <c r="AN60" s="1019"/>
      <c r="AO60" s="1019"/>
      <c r="AP60" s="170">
        <f>IF(AW8="○",1,3)</f>
        <v>3</v>
      </c>
      <c r="AQ60" s="245"/>
      <c r="AR60" s="245"/>
      <c r="AS60" s="1011" t="str">
        <f>IF(OR(AND(Z60=1,AH60=3),AND(Z60=1,AP60=3)),"○","")</f>
        <v/>
      </c>
      <c r="AT60" s="1011"/>
      <c r="AU60" s="1011"/>
      <c r="AV60" s="1011"/>
      <c r="AW60" s="1011" t="str">
        <f>IF(OR(AND(Z60=1,AH60=2),AND(Z60=1,AP60=2)),"○","")</f>
        <v/>
      </c>
      <c r="AX60" s="1011"/>
      <c r="AY60" s="1011"/>
      <c r="AZ60" s="1011"/>
      <c r="BH60" s="251"/>
      <c r="BJ60" s="251"/>
      <c r="BK60" s="251"/>
      <c r="BL60" s="251"/>
      <c r="BM60" s="251"/>
      <c r="BN60" s="251"/>
      <c r="BO60" s="251"/>
      <c r="BP60" s="251"/>
      <c r="BQ60" s="251"/>
      <c r="BR60" s="251"/>
      <c r="BS60" s="251"/>
      <c r="BT60" s="251"/>
      <c r="BU60" s="251"/>
      <c r="BV60" s="251"/>
      <c r="BW60" s="251"/>
      <c r="BX60" s="251"/>
      <c r="BZ60" s="254"/>
    </row>
    <row r="61" spans="2:82" ht="15.95" customHeight="1">
      <c r="U61" s="1019" t="s">
        <v>2207</v>
      </c>
      <c r="V61" s="1019"/>
      <c r="W61" s="1019"/>
      <c r="X61" s="1019"/>
      <c r="Y61" s="1019"/>
      <c r="Z61" s="527" t="str">
        <f>IF(AND(B9&lt;&gt;"処遇加算なし",F15=4),IF(V36="✓",1,IF(V37="✓",2,"")),"")</f>
        <v/>
      </c>
      <c r="AA61" s="245"/>
      <c r="AB61" s="249"/>
      <c r="AC61" s="1019" t="s">
        <v>2207</v>
      </c>
      <c r="AD61" s="1019"/>
      <c r="AE61" s="1019"/>
      <c r="AF61" s="1019"/>
      <c r="AG61" s="1019"/>
      <c r="AH61" s="170">
        <f>IF(AND(F15&lt;&gt;4,F15&lt;&gt;5),0,IF(AX8="○",1,2))</f>
        <v>2</v>
      </c>
      <c r="AI61" s="253"/>
      <c r="AJ61" s="249"/>
      <c r="AK61" s="1019" t="s">
        <v>2207</v>
      </c>
      <c r="AL61" s="1019"/>
      <c r="AM61" s="1019"/>
      <c r="AN61" s="1019"/>
      <c r="AO61" s="1019"/>
      <c r="AP61" s="170">
        <f>IF(AX8="○",1,2)</f>
        <v>2</v>
      </c>
      <c r="AQ61" s="245"/>
      <c r="AR61" s="245"/>
      <c r="AS61" s="1010" t="str">
        <f>IF(OR(AND(Z61=1,AH61=2),AND(Z61=1,AP61=2)),"○","")</f>
        <v/>
      </c>
      <c r="AT61" s="1010"/>
      <c r="AU61" s="1010"/>
      <c r="AV61" s="1010"/>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19" t="s">
        <v>2208</v>
      </c>
      <c r="V62" s="1019"/>
      <c r="W62" s="1019"/>
      <c r="X62" s="1019"/>
      <c r="Y62" s="1019"/>
      <c r="Z62" s="527" t="str">
        <f>IF(AND(B9&lt;&gt;"処遇加算なし",F15=4),IF(V40="✓",1,IF(V41="✓",2,"")),"")</f>
        <v/>
      </c>
      <c r="AA62" s="245"/>
      <c r="AB62" s="249"/>
      <c r="AC62" s="1019" t="s">
        <v>2208</v>
      </c>
      <c r="AD62" s="1019"/>
      <c r="AE62" s="1019"/>
      <c r="AF62" s="1019"/>
      <c r="AG62" s="1019"/>
      <c r="AH62" s="170">
        <f>IF(AND(F15&lt;&gt;4,F15&lt;&gt;5),0,IF(AY8="○",1,2))</f>
        <v>2</v>
      </c>
      <c r="AI62" s="253"/>
      <c r="AJ62" s="249"/>
      <c r="AK62" s="1019" t="s">
        <v>2208</v>
      </c>
      <c r="AL62" s="1019"/>
      <c r="AM62" s="1019"/>
      <c r="AN62" s="1019"/>
      <c r="AO62" s="1019"/>
      <c r="AP62" s="170">
        <f>IF(AY8="○",1,2)</f>
        <v>2</v>
      </c>
      <c r="AQ62" s="245"/>
      <c r="AR62" s="245"/>
      <c r="AS62" s="1010" t="str">
        <f>IF(OR(AND(Z62=1,AH62=2),AND(Z62=1,AP62=2)),"○","")</f>
        <v/>
      </c>
      <c r="AT62" s="1010"/>
      <c r="AU62" s="1010"/>
      <c r="AV62" s="1010"/>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10" t="s">
        <v>2209</v>
      </c>
      <c r="V63" s="1010"/>
      <c r="W63" s="1010"/>
      <c r="X63" s="1010"/>
      <c r="Y63" s="1010"/>
      <c r="Z63" s="527" t="str">
        <f>IF(AND(B9&lt;&gt;"処遇加算なし",F15=4),IF(V44="✓",1,IF(V45="✓",2,"")),"")</f>
        <v/>
      </c>
      <c r="AA63" s="245"/>
      <c r="AB63" s="249"/>
      <c r="AC63" s="1010" t="s">
        <v>2209</v>
      </c>
      <c r="AD63" s="1010"/>
      <c r="AE63" s="1010"/>
      <c r="AF63" s="1010"/>
      <c r="AG63" s="1010"/>
      <c r="AH63" s="170">
        <f>IF(AND(F15&lt;&gt;4,F15&lt;&gt;5),0,IF(AZ8="○",1,2))</f>
        <v>2</v>
      </c>
      <c r="AI63" s="253"/>
      <c r="AJ63" s="249"/>
      <c r="AK63" s="1010" t="s">
        <v>2209</v>
      </c>
      <c r="AL63" s="1010"/>
      <c r="AM63" s="1010"/>
      <c r="AN63" s="1010"/>
      <c r="AO63" s="1010"/>
      <c r="AP63" s="170">
        <f>IF(AZ8="○",1,2)</f>
        <v>2</v>
      </c>
      <c r="AQ63" s="245"/>
      <c r="AR63" s="245"/>
      <c r="AS63" s="1010" t="str">
        <f>IF(OR(AND(Z63=1,AH63=2),AND(Z63=1,AP63=2)),"○","")</f>
        <v/>
      </c>
      <c r="AT63" s="1010"/>
      <c r="AU63" s="1010"/>
      <c r="AV63" s="1010"/>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WaHj/fk9xd32TogCA50Apk+Ne/qLT7wPmPfViZCxEWezNnj6JIwTpuDxkvO0TdufZg8yQg0pmhnuOqkggXzyIg==" saltValue="ZJlK9bQrVwE3VUQQKzdb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63" t="s">
        <v>2429</v>
      </c>
      <c r="O1" s="1063"/>
      <c r="P1" s="1063"/>
      <c r="Q1" s="1063"/>
      <c r="R1" s="1063"/>
      <c r="S1" s="1063"/>
      <c r="T1" s="1063"/>
      <c r="U1" s="1063"/>
      <c r="V1" s="1063"/>
      <c r="W1" s="1063"/>
      <c r="X1" s="1063"/>
      <c r="Y1" s="1063"/>
      <c r="Z1" s="1063"/>
      <c r="AA1" s="1063"/>
      <c r="AB1" s="1063"/>
      <c r="AC1" s="1063"/>
      <c r="AD1" s="1063"/>
      <c r="AE1" s="1063"/>
      <c r="AF1" s="1181" t="s">
        <v>29</v>
      </c>
      <c r="AG1" s="1181"/>
      <c r="AH1" s="1181"/>
      <c r="AI1" s="1182" t="str">
        <f>IF(G5="","",G5)</f>
        <v/>
      </c>
      <c r="AJ1" s="1182"/>
      <c r="AK1" s="1182"/>
      <c r="AL1" s="1182"/>
      <c r="AM1" s="1182"/>
      <c r="AN1" s="1182"/>
      <c r="AO1" s="1182"/>
      <c r="AP1" s="1182"/>
      <c r="AQ1" s="537" t="s">
        <v>2436</v>
      </c>
      <c r="AS1" s="1006" t="str">
        <f>B9&amp;G9&amp;L9</f>
        <v/>
      </c>
      <c r="AT1" s="1007"/>
      <c r="AU1" s="1007"/>
      <c r="AV1" s="1007"/>
      <c r="AW1" s="1007"/>
      <c r="AX1" s="1007"/>
      <c r="AY1" s="1007"/>
      <c r="AZ1" s="1007"/>
      <c r="BA1" s="1007"/>
      <c r="BB1" s="1007"/>
      <c r="BC1" s="1007"/>
      <c r="BD1" s="1007"/>
      <c r="BE1" s="1008"/>
      <c r="BF1" s="1005" t="str">
        <f>IFERROR(VLOOKUP(Y5,【参考】数式用!$AJ$2:$AK$24,2,FALSE),"")</f>
        <v/>
      </c>
      <c r="BG1" s="1005"/>
      <c r="BH1" s="1005"/>
      <c r="BI1" s="1005"/>
      <c r="BJ1" s="1005"/>
      <c r="BK1" s="1005"/>
      <c r="BL1" s="1005"/>
      <c r="BM1" s="1005"/>
      <c r="BN1" s="1005"/>
      <c r="BO1" s="1005"/>
      <c r="BP1" s="1005"/>
      <c r="CE1" s="174" t="s">
        <v>2390</v>
      </c>
    </row>
    <row r="2" spans="1:88" s="175" customFormat="1" ht="19.5" customHeight="1" thickBot="1">
      <c r="C2" s="173"/>
      <c r="D2" s="173"/>
      <c r="E2" s="173"/>
      <c r="F2" s="173"/>
      <c r="G2" s="173"/>
      <c r="H2" s="173"/>
      <c r="I2" s="173"/>
      <c r="J2" s="173"/>
      <c r="K2" s="173"/>
      <c r="L2" s="173"/>
      <c r="M2" s="173"/>
      <c r="N2" s="1063"/>
      <c r="O2" s="1063"/>
      <c r="P2" s="1063"/>
      <c r="Q2" s="1063"/>
      <c r="R2" s="1063"/>
      <c r="S2" s="1063"/>
      <c r="T2" s="1063"/>
      <c r="U2" s="1063"/>
      <c r="V2" s="1063"/>
      <c r="W2" s="1063"/>
      <c r="X2" s="1063"/>
      <c r="Y2" s="1063"/>
      <c r="Z2" s="1063"/>
      <c r="AA2" s="1063"/>
      <c r="AB2" s="1063"/>
      <c r="AC2" s="1063"/>
      <c r="AD2" s="1063"/>
      <c r="AE2" s="1063"/>
      <c r="AF2" s="173"/>
      <c r="AG2" s="173"/>
      <c r="AH2" s="173"/>
      <c r="AI2" s="173"/>
      <c r="AJ2" s="173"/>
      <c r="AK2" s="173"/>
      <c r="AL2" s="173"/>
      <c r="AM2" s="173"/>
      <c r="AN2" s="173"/>
      <c r="AO2" s="173"/>
      <c r="AP2" s="173"/>
      <c r="AQ2" s="176"/>
      <c r="AR2" s="176"/>
      <c r="CE2" s="993" t="s">
        <v>2393</v>
      </c>
      <c r="CF2" s="993"/>
      <c r="CG2" s="993"/>
      <c r="CH2" s="993"/>
      <c r="CI2" s="1183" t="str">
        <f>IF(AI1&lt;&gt;"",1,"")</f>
        <v/>
      </c>
      <c r="CJ2" s="1184"/>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93" t="s">
        <v>2387</v>
      </c>
      <c r="CF3" s="993"/>
      <c r="CG3" s="993"/>
      <c r="CH3" s="993"/>
      <c r="CI3" s="1185" t="str">
        <f>IF(AND(L9="ベア加算",Q49="ベア加算"),1,"")</f>
        <v/>
      </c>
      <c r="CJ3" s="1186"/>
    </row>
    <row r="4" spans="1:88" ht="25.5" customHeight="1">
      <c r="B4" s="1076" t="s">
        <v>2293</v>
      </c>
      <c r="C4" s="1076"/>
      <c r="D4" s="1076"/>
      <c r="E4" s="1076"/>
      <c r="F4" s="1076"/>
      <c r="G4" s="1076" t="s">
        <v>0</v>
      </c>
      <c r="H4" s="1076"/>
      <c r="I4" s="1076"/>
      <c r="J4" s="1074" t="s">
        <v>1</v>
      </c>
      <c r="K4" s="1074"/>
      <c r="L4" s="1074"/>
      <c r="M4" s="1074"/>
      <c r="N4" s="1074"/>
      <c r="O4" s="1074"/>
      <c r="P4" s="1077" t="s">
        <v>2162</v>
      </c>
      <c r="Q4" s="1078"/>
      <c r="R4" s="1078"/>
      <c r="S4" s="1079" t="s">
        <v>2</v>
      </c>
      <c r="T4" s="1080"/>
      <c r="U4" s="1080"/>
      <c r="V4" s="1080"/>
      <c r="W4" s="1080"/>
      <c r="X4" s="1080"/>
      <c r="Y4" s="1074" t="s">
        <v>3</v>
      </c>
      <c r="Z4" s="1074"/>
      <c r="AA4" s="1074"/>
      <c r="AB4" s="1074"/>
      <c r="AC4" s="1074"/>
      <c r="AD4" s="1074"/>
      <c r="AE4" s="1074" t="s">
        <v>2159</v>
      </c>
      <c r="AF4" s="1074"/>
      <c r="AG4" s="1074"/>
      <c r="AH4" s="1074"/>
      <c r="AI4" s="1074" t="s">
        <v>2160</v>
      </c>
      <c r="AJ4" s="1074"/>
      <c r="AK4" s="1074"/>
      <c r="AL4" s="1074"/>
      <c r="AM4" s="1074" t="s">
        <v>2158</v>
      </c>
      <c r="AN4" s="1074"/>
      <c r="AO4" s="1074"/>
      <c r="AP4" s="1074"/>
      <c r="AS4" s="183"/>
      <c r="AT4" s="1014" t="s">
        <v>2253</v>
      </c>
      <c r="AU4" s="1014" t="s">
        <v>2204</v>
      </c>
      <c r="AV4" s="1014" t="s">
        <v>2205</v>
      </c>
      <c r="AW4" s="1014" t="s">
        <v>2206</v>
      </c>
      <c r="AX4" s="1014" t="s">
        <v>2207</v>
      </c>
      <c r="AY4" s="1014" t="s">
        <v>2208</v>
      </c>
      <c r="AZ4" s="1014" t="s">
        <v>2252</v>
      </c>
      <c r="BA4" s="184"/>
      <c r="CE4" s="993" t="s">
        <v>2392</v>
      </c>
      <c r="CF4" s="993"/>
      <c r="CG4" s="993"/>
      <c r="CH4" s="993"/>
      <c r="CI4" s="984" t="str">
        <f>IF(OR(OR(G49="処遇加算Ⅰ",G49="処遇加算Ⅱ"),OR(AS48="処遇加算Ⅰ",AS48="処遇加算Ⅱ")),1,"")</f>
        <v/>
      </c>
      <c r="CJ4" s="985"/>
    </row>
    <row r="5" spans="1:88" ht="33" customHeight="1">
      <c r="B5" s="1088"/>
      <c r="C5" s="1088"/>
      <c r="D5" s="1088"/>
      <c r="E5" s="1088"/>
      <c r="F5" s="1088"/>
      <c r="G5" s="1089"/>
      <c r="H5" s="1089"/>
      <c r="I5" s="1089"/>
      <c r="J5" s="1090"/>
      <c r="K5" s="1090"/>
      <c r="L5" s="1090"/>
      <c r="M5" s="1091"/>
      <c r="N5" s="1091"/>
      <c r="O5" s="1091"/>
      <c r="P5" s="1092" t="str">
        <f>IF(Y5="","",IFERROR(INDEX(【参考】数式用3!$G$3:$I$451,MATCH(M5,【参考】数式用3!$F$3:$F$451,0),MATCH(VLOOKUP(Y5,【参考】数式用3!$J$2:$K$26,2,FALSE),【参考】数式用3!$G$2:$I$2,0)),10))</f>
        <v/>
      </c>
      <c r="Q5" s="1093"/>
      <c r="R5" s="1093"/>
      <c r="S5" s="1094"/>
      <c r="T5" s="1095"/>
      <c r="U5" s="1095"/>
      <c r="V5" s="1095"/>
      <c r="W5" s="1095"/>
      <c r="X5" s="1096"/>
      <c r="Y5" s="1075"/>
      <c r="Z5" s="1075"/>
      <c r="AA5" s="1075"/>
      <c r="AB5" s="1075"/>
      <c r="AC5" s="1075"/>
      <c r="AD5" s="1075"/>
      <c r="AE5" s="1042"/>
      <c r="AF5" s="1043"/>
      <c r="AG5" s="1043"/>
      <c r="AH5" s="1044"/>
      <c r="AI5" s="1042"/>
      <c r="AJ5" s="1043"/>
      <c r="AK5" s="1043"/>
      <c r="AL5" s="1044"/>
      <c r="AM5" s="1045">
        <f>AE5-AI5</f>
        <v>0</v>
      </c>
      <c r="AN5" s="1046"/>
      <c r="AO5" s="1046"/>
      <c r="AP5" s="1047"/>
      <c r="AS5" s="183"/>
      <c r="AT5" s="1014"/>
      <c r="AU5" s="1014"/>
      <c r="AV5" s="1014"/>
      <c r="AW5" s="1014"/>
      <c r="AX5" s="1014"/>
      <c r="AY5" s="1014"/>
      <c r="AZ5" s="1014"/>
      <c r="BA5" s="184"/>
      <c r="CE5" s="993" t="s">
        <v>2386</v>
      </c>
      <c r="CF5" s="993"/>
      <c r="CG5" s="993"/>
      <c r="CH5" s="993"/>
      <c r="CI5" s="984" t="str">
        <f>IF(OR(G49="処遇加算Ⅰ",AS48="処遇加算Ⅰ"),1,"")</f>
        <v/>
      </c>
      <c r="CJ5" s="985"/>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3" t="s">
        <v>2389</v>
      </c>
      <c r="CF6" s="993"/>
      <c r="CG6" s="993"/>
      <c r="CH6" s="993"/>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174" t="s">
        <v>2388</v>
      </c>
      <c r="CF7" s="1174"/>
      <c r="CG7" s="1174"/>
      <c r="CH7" s="1174"/>
      <c r="CI7" s="984" t="str">
        <f>IF(AND(AH62=1,AD41=""),1,"")</f>
        <v/>
      </c>
      <c r="CJ7" s="985"/>
    </row>
    <row r="8" spans="1:88" ht="17.25" customHeight="1" thickBot="1">
      <c r="B8" s="1099" t="s">
        <v>2328</v>
      </c>
      <c r="C8" s="1100"/>
      <c r="D8" s="1100"/>
      <c r="E8" s="1100"/>
      <c r="F8" s="1100"/>
      <c r="G8" s="1100"/>
      <c r="H8" s="1100"/>
      <c r="I8" s="1100"/>
      <c r="J8" s="1100"/>
      <c r="K8" s="1100"/>
      <c r="L8" s="1100"/>
      <c r="M8" s="1100"/>
      <c r="N8" s="1100"/>
      <c r="O8" s="1100"/>
      <c r="P8" s="1100"/>
      <c r="Q8" s="1100"/>
      <c r="R8" s="1100"/>
      <c r="S8" s="1101"/>
      <c r="T8" s="1003" t="s">
        <v>14</v>
      </c>
      <c r="U8" s="1004"/>
      <c r="V8" s="1057" t="str">
        <f>IFERROR(IF(VLOOKUP(AS1,【参考】数式用2!E6:L23,3,FALSE)="","",VLOOKUP(AS1,【参考】数式用2!E6:L23,3,FALSE)),"")</f>
        <v/>
      </c>
      <c r="W8" s="1058"/>
      <c r="X8" s="1058"/>
      <c r="Y8" s="1058"/>
      <c r="Z8" s="1059"/>
      <c r="AA8" s="1038" t="str">
        <f>IFERROR(VLOOKUP(AS1,【参考】数式用2!E6:L23,4,FALSE),"")</f>
        <v/>
      </c>
      <c r="AB8" s="1038"/>
      <c r="AC8" s="1038"/>
      <c r="AD8" s="1038"/>
      <c r="AE8" s="1038"/>
      <c r="AF8" s="1038"/>
      <c r="AG8" s="1038"/>
      <c r="AH8" s="1038"/>
      <c r="AI8" s="1038"/>
      <c r="AJ8" s="1038"/>
      <c r="AK8" s="1038"/>
      <c r="AL8" s="1038"/>
      <c r="AM8" s="1038"/>
      <c r="AN8" s="1038"/>
      <c r="AO8" s="1038"/>
      <c r="AP8" s="1039"/>
      <c r="AS8" s="183"/>
      <c r="AT8" s="1168" t="str">
        <f>IF(L9="ベア加算","",IF(OR(V8="新加算Ⅰ",V8="新加算Ⅱ",V8="新加算Ⅲ",V8="新加算Ⅳ"),"○",""))</f>
        <v/>
      </c>
      <c r="AU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8" t="str">
        <f>IF(OR(V8="新加算Ⅰ",V8="新加算Ⅱ",V8="新加算Ⅲ",V8="新加算Ⅴ(１)",V8="新加算Ⅴ(３)",V8="新加算Ⅴ(８)"),"○","")</f>
        <v/>
      </c>
      <c r="AX8" s="1168" t="str">
        <f>IF(OR(V8="新加算Ⅰ",V8="新加算Ⅱ",V8="新加算Ⅴ(１)",V8="新加算Ⅴ(２)",V8="新加算Ⅴ(３)",V8="新加算Ⅴ(４)",V8="新加算Ⅴ(５)",V8="新加算Ⅴ(６)",V8="新加算Ⅴ(７)",V8="新加算Ⅴ(９)",V8="新加算Ⅴ(10)",V8="新加算Ⅴ(12)"),"○","")</f>
        <v/>
      </c>
      <c r="AY8" s="1168" t="str">
        <f>IF(OR(V8="新加算Ⅰ",V8="新加算Ⅴ(１)",V8="新加算Ⅴ(２)",V8="新加算Ⅴ(５)",V8="新加算Ⅴ(７)",V8="新加算Ⅴ(10)"),"○","")</f>
        <v/>
      </c>
      <c r="AZ8" s="1168" t="str">
        <f>IF(OR(V8="新加算Ⅰ",V8="新加算Ⅱ",V8="新加算Ⅴ(１)",V8="新加算Ⅴ(２)",V8="新加算Ⅴ(３)",V8="新加算Ⅴ(４)",V8="新加算Ⅴ(５)",V8="新加算Ⅴ(６)",V8="新加算Ⅴ(７)",V8="新加算Ⅴ(９)",V8="新加算Ⅴ(10)",V8="新加算Ⅴ(12)"),"○","")</f>
        <v/>
      </c>
      <c r="BA8" s="184"/>
      <c r="CE8" s="1174" t="s">
        <v>2388</v>
      </c>
      <c r="CF8" s="1174"/>
      <c r="CG8" s="1174"/>
      <c r="CH8" s="1174"/>
      <c r="CI8" s="984" t="str">
        <f>IF(AND(AP62=1,AL41=""),1,"")</f>
        <v/>
      </c>
      <c r="CJ8" s="985"/>
    </row>
    <row r="9" spans="1:88" ht="26.25" customHeight="1">
      <c r="B9" s="1102"/>
      <c r="C9" s="1103"/>
      <c r="D9" s="1103"/>
      <c r="E9" s="1103"/>
      <c r="F9" s="1104"/>
      <c r="G9" s="1105"/>
      <c r="H9" s="1106"/>
      <c r="I9" s="1106"/>
      <c r="J9" s="1106"/>
      <c r="K9" s="1107"/>
      <c r="L9" s="1108"/>
      <c r="M9" s="1109"/>
      <c r="N9" s="1109"/>
      <c r="O9" s="1109"/>
      <c r="P9" s="1110"/>
      <c r="Q9" s="1097" t="s">
        <v>2200</v>
      </c>
      <c r="R9" s="1098"/>
      <c r="S9" s="1098"/>
      <c r="T9" s="1003"/>
      <c r="U9" s="1004"/>
      <c r="V9" s="1060" t="str">
        <f>IFERROR(VLOOKUP(Y5,【参考】数式用!$A$5:$AB$27,MATCH(V8,【参考】数式用!$B$4:$AB$4,0)+1,FALSE),"")</f>
        <v/>
      </c>
      <c r="W9" s="1061"/>
      <c r="X9" s="1061"/>
      <c r="Y9" s="1061"/>
      <c r="Z9" s="1062"/>
      <c r="AA9" s="1040"/>
      <c r="AB9" s="1040"/>
      <c r="AC9" s="1040"/>
      <c r="AD9" s="1040"/>
      <c r="AE9" s="1040"/>
      <c r="AF9" s="1040"/>
      <c r="AG9" s="1040"/>
      <c r="AH9" s="1040"/>
      <c r="AI9" s="1040"/>
      <c r="AJ9" s="1040"/>
      <c r="AK9" s="1040"/>
      <c r="AL9" s="1040"/>
      <c r="AM9" s="1040"/>
      <c r="AN9" s="1040"/>
      <c r="AO9" s="1040"/>
      <c r="AP9" s="1041"/>
      <c r="AS9" s="183"/>
      <c r="AT9" s="1169"/>
      <c r="AU9" s="1169"/>
      <c r="AV9" s="1169"/>
      <c r="AW9" s="1169"/>
      <c r="AX9" s="1169"/>
      <c r="AY9" s="1169"/>
      <c r="AZ9" s="1169"/>
      <c r="BA9" s="184"/>
      <c r="CE9" s="993" t="s">
        <v>2388</v>
      </c>
      <c r="CF9" s="993"/>
      <c r="CG9" s="993"/>
      <c r="CH9" s="993"/>
      <c r="CI9" s="984" t="str">
        <f>IF(OR(AH62=1,AP62=1),1,"")</f>
        <v/>
      </c>
      <c r="CJ9" s="985"/>
    </row>
    <row r="10" spans="1:88" ht="11.25" customHeight="1">
      <c r="B10" s="1111" t="str">
        <f>IFERROR(VLOOKUP(Y5,【参考】数式用!$A$5:$J$27,MATCH(B9,【参考】数式用!$B$4:$J$4,0)+1,0),"")</f>
        <v/>
      </c>
      <c r="C10" s="1112"/>
      <c r="D10" s="1112"/>
      <c r="E10" s="1112"/>
      <c r="F10" s="1113"/>
      <c r="G10" s="1111" t="str">
        <f>IFERROR(VLOOKUP(Y5,【参考】数式用!$A$5:$J$27,MATCH(G9,【参考】数式用!$B$4:$J$4,0)+1,0),"")</f>
        <v/>
      </c>
      <c r="H10" s="1112"/>
      <c r="I10" s="1112"/>
      <c r="J10" s="1112"/>
      <c r="K10" s="1113"/>
      <c r="L10" s="1111" t="str">
        <f>IFERROR(VLOOKUP(Y5,【参考】数式用!$A$5:$J$27,MATCH(L9,【参考】数式用!$B$4:$J$4,0)+1,0),"")</f>
        <v/>
      </c>
      <c r="M10" s="1112"/>
      <c r="N10" s="1112"/>
      <c r="O10" s="1112"/>
      <c r="P10" s="1113"/>
      <c r="Q10" s="1117">
        <f>SUM(B10,G10,L10)</f>
        <v>0</v>
      </c>
      <c r="R10" s="1118"/>
      <c r="S10" s="11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3" t="s">
        <v>2391</v>
      </c>
      <c r="CF10" s="993"/>
      <c r="CG10" s="993"/>
      <c r="CH10" s="993"/>
      <c r="CI10" s="984">
        <f>IF(OR(AH63=1,AP63=1),1,0)</f>
        <v>0</v>
      </c>
      <c r="CJ10" s="985"/>
    </row>
    <row r="11" spans="1:88" s="194" customFormat="1" ht="20.25" customHeight="1" thickBot="1">
      <c r="B11" s="1114"/>
      <c r="C11" s="1115"/>
      <c r="D11" s="1115"/>
      <c r="E11" s="1115"/>
      <c r="F11" s="1116"/>
      <c r="G11" s="1114"/>
      <c r="H11" s="1115"/>
      <c r="I11" s="1115"/>
      <c r="J11" s="1115"/>
      <c r="K11" s="1116"/>
      <c r="L11" s="1114"/>
      <c r="M11" s="1115"/>
      <c r="N11" s="1115"/>
      <c r="O11" s="1115"/>
      <c r="P11" s="1116"/>
      <c r="Q11" s="1117"/>
      <c r="R11" s="1118"/>
      <c r="S11" s="1118"/>
      <c r="T11" s="1055"/>
      <c r="U11" s="1004"/>
      <c r="V11" s="1066" t="str">
        <f>IFERROR(IF(VLOOKUP(AS1,【参考】数式用2!E6:L23,5,FALSE)="","",VLOOKUP(AS1,【参考】数式用2!E6:L23,5,FALSE)),"")</f>
        <v/>
      </c>
      <c r="W11" s="1066"/>
      <c r="X11" s="1066"/>
      <c r="Y11" s="1066"/>
      <c r="Z11" s="1066"/>
      <c r="AA11" s="1038" t="str">
        <f>IFERROR(VLOOKUP(AS1,【参考】数式用2!E6:L23,6,FALSE),"")</f>
        <v/>
      </c>
      <c r="AB11" s="1038"/>
      <c r="AC11" s="1038"/>
      <c r="AD11" s="1038"/>
      <c r="AE11" s="1038"/>
      <c r="AF11" s="1038"/>
      <c r="AG11" s="1038"/>
      <c r="AH11" s="1038"/>
      <c r="AI11" s="1038"/>
      <c r="AJ11" s="1038"/>
      <c r="AK11" s="1038"/>
      <c r="AL11" s="1038"/>
      <c r="AM11" s="1038"/>
      <c r="AN11" s="1038"/>
      <c r="AO11" s="1038"/>
      <c r="AP11" s="1039"/>
      <c r="AS11" s="199"/>
      <c r="AT11" s="1168" t="str">
        <f>IF(L9="ベア加算","",IF(OR(V11="新加算Ⅰ",V11="新加算Ⅱ",V11="新加算Ⅲ",V11="新加算Ⅳ"),"○",""))</f>
        <v/>
      </c>
      <c r="AU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8" t="str">
        <f>IF(OR(V11="新加算Ⅰ",V11="新加算Ⅱ",V11="新加算Ⅲ",V11="新加算Ⅴ(１)",V11="新加算Ⅴ(３)",V11="新加算Ⅴ(８)"),"○","")</f>
        <v/>
      </c>
      <c r="AX11" s="1168" t="str">
        <f>IF(OR(V11="新加算Ⅰ",V11="新加算Ⅱ",V11="新加算Ⅴ(１)",V11="新加算Ⅴ(２)",V11="新加算Ⅴ(３)",V11="新加算Ⅴ(４)",V11="新加算Ⅴ(５)",V11="新加算Ⅴ(６)",V11="新加算Ⅴ(７)",V11="新加算Ⅴ(９)",V11="新加算Ⅴ(10)",V11="新加算Ⅴ(12)"),"○","")</f>
        <v/>
      </c>
      <c r="AY11" s="1168" t="str">
        <f>IF(OR(V11="新加算Ⅰ",V11="新加算Ⅴ(１)",V11="新加算Ⅴ(２)",V11="新加算Ⅴ(５)",V11="新加算Ⅴ(７)",V11="新加算Ⅴ(10)"),"○","")</f>
        <v/>
      </c>
      <c r="AZ11" s="1168"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7"/>
      <c r="D12" s="1087"/>
      <c r="E12" s="1087"/>
      <c r="F12" s="1087"/>
      <c r="G12" s="1087"/>
      <c r="H12" s="1087"/>
      <c r="I12" s="1087"/>
      <c r="J12" s="1087"/>
      <c r="K12" s="1087"/>
      <c r="L12" s="1087"/>
      <c r="M12" s="1087"/>
      <c r="N12" s="1087"/>
      <c r="O12" s="1087"/>
      <c r="P12" s="1087"/>
      <c r="Q12" s="1087"/>
      <c r="R12" s="1087"/>
      <c r="S12" s="1087"/>
      <c r="T12" s="1055"/>
      <c r="U12" s="1004"/>
      <c r="V12" s="1065" t="str">
        <f>IFERROR(VLOOKUP(Y5,【参考】数式用!$A$5:$AB$27,MATCH(V11,【参考】数式用!$B$4:$AB$4,0)+1,FALSE),"")</f>
        <v/>
      </c>
      <c r="W12" s="1065"/>
      <c r="X12" s="1065"/>
      <c r="Y12" s="1065"/>
      <c r="Z12" s="1065"/>
      <c r="AA12" s="1040"/>
      <c r="AB12" s="1040"/>
      <c r="AC12" s="1040"/>
      <c r="AD12" s="1040"/>
      <c r="AE12" s="1040"/>
      <c r="AF12" s="1040"/>
      <c r="AG12" s="1040"/>
      <c r="AH12" s="1040"/>
      <c r="AI12" s="1040"/>
      <c r="AJ12" s="1040"/>
      <c r="AK12" s="1040"/>
      <c r="AL12" s="1040"/>
      <c r="AM12" s="1040"/>
      <c r="AN12" s="1040"/>
      <c r="AO12" s="1040"/>
      <c r="AP12" s="1041"/>
      <c r="AS12" s="183"/>
      <c r="AT12" s="1169"/>
      <c r="AU12" s="1169"/>
      <c r="AV12" s="1169"/>
      <c r="AW12" s="1169"/>
      <c r="AX12" s="1169"/>
      <c r="AY12" s="1169"/>
      <c r="AZ12" s="1169"/>
      <c r="BA12" s="184"/>
    </row>
    <row r="13" spans="1:88" ht="12" customHeight="1">
      <c r="A13" s="178"/>
      <c r="B13" s="1128" t="s">
        <v>2288</v>
      </c>
      <c r="C13" s="1129"/>
      <c r="D13" s="1129"/>
      <c r="E13" s="1129"/>
      <c r="F13" s="1129"/>
      <c r="G13" s="1129"/>
      <c r="H13" s="1129"/>
      <c r="I13" s="1129"/>
      <c r="J13" s="1129"/>
      <c r="K13" s="1129"/>
      <c r="L13" s="1129"/>
      <c r="M13" s="1129"/>
      <c r="N13" s="1129"/>
      <c r="O13" s="1129"/>
      <c r="P13" s="1129"/>
      <c r="Q13" s="1129"/>
      <c r="R13" s="1129"/>
      <c r="S13" s="1130"/>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1"/>
      <c r="C14" s="1132"/>
      <c r="D14" s="1132"/>
      <c r="E14" s="1132"/>
      <c r="F14" s="1132"/>
      <c r="G14" s="1132"/>
      <c r="H14" s="1132"/>
      <c r="I14" s="1132"/>
      <c r="J14" s="1132"/>
      <c r="K14" s="1132"/>
      <c r="L14" s="1132"/>
      <c r="M14" s="1132"/>
      <c r="N14" s="1132"/>
      <c r="O14" s="1132"/>
      <c r="P14" s="1132"/>
      <c r="Q14" s="1132"/>
      <c r="R14" s="1132"/>
      <c r="S14" s="1133"/>
      <c r="U14" s="202"/>
      <c r="V14" s="1066" t="str">
        <f>IFERROR(IF(VLOOKUP(AS1,【参考】数式用2!E6:L23,7,FALSE)="","",VLOOKUP(AS1,【参考】数式用2!E6:L23,7,FALSE)),"")</f>
        <v/>
      </c>
      <c r="W14" s="1066"/>
      <c r="X14" s="1066"/>
      <c r="Y14" s="1066"/>
      <c r="Z14" s="1066"/>
      <c r="AA14" s="1048" t="str">
        <f>IFERROR(VLOOKUP(AS1,【参考】数式用2!E6:L23,8,FALSE),"")</f>
        <v/>
      </c>
      <c r="AB14" s="1038"/>
      <c r="AC14" s="1038"/>
      <c r="AD14" s="1038"/>
      <c r="AE14" s="1038"/>
      <c r="AF14" s="1038"/>
      <c r="AG14" s="1038"/>
      <c r="AH14" s="1038"/>
      <c r="AI14" s="1038"/>
      <c r="AJ14" s="1038"/>
      <c r="AK14" s="1038"/>
      <c r="AL14" s="1038"/>
      <c r="AM14" s="1038"/>
      <c r="AN14" s="1038"/>
      <c r="AO14" s="1038"/>
      <c r="AP14" s="1039"/>
      <c r="AS14" s="183"/>
      <c r="AT14" s="1168" t="str">
        <f>IF(L9="ベア加算","",IF(OR(V14="新加算Ⅰ",V14="新加算Ⅱ",V14="新加算Ⅲ",V14="新加算Ⅳ"),"○",""))</f>
        <v/>
      </c>
      <c r="AU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8" t="str">
        <f>IF(OR(V14="新加算Ⅰ",V14="新加算Ⅱ",V14="新加算Ⅲ",V14="新加算Ⅴ(１)",V14="新加算Ⅴ(３)",V14="新加算Ⅴ(８)"),"○","")</f>
        <v/>
      </c>
      <c r="AX14" s="1168" t="str">
        <f>IF(OR(V14="新加算Ⅰ",V14="新加算Ⅱ",V14="新加算Ⅴ(１)",V14="新加算Ⅴ(２)",V14="新加算Ⅴ(３)",V14="新加算Ⅴ(４)",V14="新加算Ⅴ(５)",V14="新加算Ⅴ(６)",V14="新加算Ⅴ(７)",V14="新加算Ⅴ(９)",V14="新加算Ⅴ(10)",V14="新加算Ⅴ(12)"),"○","")</f>
        <v/>
      </c>
      <c r="AY14" s="1168" t="str">
        <f>IF(OR(V14="新加算Ⅰ",V14="新加算Ⅴ(１)",V14="新加算Ⅴ(２)",V14="新加算Ⅴ(５)",V14="新加算Ⅴ(７)",V14="新加算Ⅴ(10)"),"○","")</f>
        <v/>
      </c>
      <c r="AZ14" s="1168"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9" t="s">
        <v>2282</v>
      </c>
      <c r="C15" s="1120"/>
      <c r="D15" s="147">
        <v>6</v>
      </c>
      <c r="E15" s="203" t="s">
        <v>2283</v>
      </c>
      <c r="F15" s="147">
        <v>4</v>
      </c>
      <c r="G15" s="203" t="s">
        <v>2284</v>
      </c>
      <c r="H15" s="1121" t="s">
        <v>2285</v>
      </c>
      <c r="I15" s="1121"/>
      <c r="J15" s="1134"/>
      <c r="K15" s="147">
        <v>7</v>
      </c>
      <c r="L15" s="203" t="s">
        <v>2283</v>
      </c>
      <c r="M15" s="147">
        <v>3</v>
      </c>
      <c r="N15" s="203" t="s">
        <v>2284</v>
      </c>
      <c r="O15" s="203" t="s">
        <v>2286</v>
      </c>
      <c r="P15" s="204">
        <f>(K15*12+M15)-(D15*12+F15)+1</f>
        <v>12</v>
      </c>
      <c r="Q15" s="1121" t="s">
        <v>2287</v>
      </c>
      <c r="R15" s="1121"/>
      <c r="S15" s="205" t="s">
        <v>74</v>
      </c>
      <c r="U15" s="202"/>
      <c r="V15" s="1122" t="str">
        <f>IFERROR(VLOOKUP(Y5,【参考】数式用!$A$5:$AB$27,MATCH(V14,【参考】数式用!$B$4:$AB$4,0)+1,FALSE),"")</f>
        <v/>
      </c>
      <c r="W15" s="1123"/>
      <c r="X15" s="1123"/>
      <c r="Y15" s="1123"/>
      <c r="Z15" s="1124"/>
      <c r="AA15" s="1049"/>
      <c r="AB15" s="1050"/>
      <c r="AC15" s="1050"/>
      <c r="AD15" s="1050"/>
      <c r="AE15" s="1050"/>
      <c r="AF15" s="1050"/>
      <c r="AG15" s="1050"/>
      <c r="AH15" s="1050"/>
      <c r="AI15" s="1050"/>
      <c r="AJ15" s="1050"/>
      <c r="AK15" s="1050"/>
      <c r="AL15" s="1050"/>
      <c r="AM15" s="1050"/>
      <c r="AN15" s="1050"/>
      <c r="AO15" s="1050"/>
      <c r="AP15" s="1051"/>
      <c r="AS15" s="183"/>
      <c r="AT15" s="1170"/>
      <c r="AU15" s="1170"/>
      <c r="AV15" s="1170"/>
      <c r="AW15" s="1170"/>
      <c r="AX15" s="1170"/>
      <c r="AY15" s="1170"/>
      <c r="AZ15" s="1170"/>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5"/>
      <c r="W16" s="1126"/>
      <c r="X16" s="1126"/>
      <c r="Y16" s="1126"/>
      <c r="Z16" s="1127"/>
      <c r="AA16" s="1052"/>
      <c r="AB16" s="1053"/>
      <c r="AC16" s="1053"/>
      <c r="AD16" s="1053"/>
      <c r="AE16" s="1053"/>
      <c r="AF16" s="1053"/>
      <c r="AG16" s="1053"/>
      <c r="AH16" s="1053"/>
      <c r="AI16" s="1053"/>
      <c r="AJ16" s="1053"/>
      <c r="AK16" s="1053"/>
      <c r="AL16" s="1053"/>
      <c r="AM16" s="1053"/>
      <c r="AN16" s="1053"/>
      <c r="AO16" s="1053"/>
      <c r="AP16" s="1054"/>
      <c r="AS16" s="183"/>
      <c r="AT16" s="1169"/>
      <c r="AU16" s="1169"/>
      <c r="AV16" s="1169"/>
      <c r="AW16" s="1169"/>
      <c r="AX16" s="1169"/>
      <c r="AY16" s="1169"/>
      <c r="AZ16" s="1169"/>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6" t="s">
        <v>2211</v>
      </c>
      <c r="C18" s="1146"/>
      <c r="D18" s="1146"/>
      <c r="E18" s="1146"/>
      <c r="F18" s="1146"/>
      <c r="G18" s="1146"/>
      <c r="H18" s="1146"/>
      <c r="I18" s="1146"/>
      <c r="J18" s="1146"/>
      <c r="K18" s="1146"/>
      <c r="L18" s="1146"/>
      <c r="M18" s="1146"/>
      <c r="N18" s="1146"/>
      <c r="O18" s="1146"/>
      <c r="P18" s="1146"/>
      <c r="Q18" s="1146"/>
      <c r="R18" s="1146"/>
      <c r="S18" s="1146"/>
      <c r="AI18" s="216"/>
      <c r="AJ18" s="216"/>
      <c r="AK18" s="216"/>
      <c r="AL18" s="216"/>
      <c r="AM18" s="216"/>
      <c r="AN18" s="216"/>
      <c r="AO18" s="216"/>
      <c r="AP18" s="216"/>
      <c r="AQ18" s="216"/>
    </row>
    <row r="19" spans="2:60" ht="6" customHeight="1" thickBot="1">
      <c r="B19" s="1146"/>
      <c r="C19" s="1146"/>
      <c r="D19" s="1146"/>
      <c r="E19" s="1146"/>
      <c r="F19" s="1146"/>
      <c r="G19" s="1146"/>
      <c r="H19" s="1146"/>
      <c r="I19" s="1146"/>
      <c r="J19" s="1146"/>
      <c r="K19" s="1146"/>
      <c r="L19" s="1146"/>
      <c r="M19" s="1146"/>
      <c r="N19" s="1146"/>
      <c r="O19" s="1146"/>
      <c r="P19" s="1146"/>
      <c r="Q19" s="1146"/>
      <c r="R19" s="1146"/>
      <c r="S19" s="1146"/>
      <c r="AI19" s="216"/>
      <c r="AJ19" s="216"/>
      <c r="AK19" s="216"/>
      <c r="AL19" s="216"/>
      <c r="AM19" s="216"/>
      <c r="AN19" s="216"/>
      <c r="AO19" s="216"/>
      <c r="AP19" s="216"/>
      <c r="AQ19" s="216"/>
    </row>
    <row r="20" spans="2:60" ht="12.95" customHeight="1">
      <c r="B20" s="1147"/>
      <c r="C20" s="1147"/>
      <c r="D20" s="1147"/>
      <c r="E20" s="1147"/>
      <c r="F20" s="1147"/>
      <c r="G20" s="1147"/>
      <c r="H20" s="1147"/>
      <c r="I20" s="1147"/>
      <c r="J20" s="1147"/>
      <c r="K20" s="1147"/>
      <c r="L20" s="1147"/>
      <c r="M20" s="1147"/>
      <c r="N20" s="1147"/>
      <c r="O20" s="1147"/>
      <c r="P20" s="1147"/>
      <c r="Q20" s="1147"/>
      <c r="R20" s="1147"/>
      <c r="S20" s="1147"/>
      <c r="T20" s="217"/>
      <c r="U20" s="178"/>
      <c r="V20" s="1056" t="s">
        <v>244</v>
      </c>
      <c r="W20" s="1056"/>
      <c r="X20" s="1056"/>
      <c r="Y20" s="1056"/>
      <c r="Z20" s="1056"/>
      <c r="AA20" s="191"/>
      <c r="AB20" s="191"/>
      <c r="AC20" s="1056" t="str">
        <f>IF(F15=4,"R6.4～R6.5",IF(F15=5,"R6.5",""))</f>
        <v>R6.4～R6.5</v>
      </c>
      <c r="AD20" s="1056"/>
      <c r="AE20" s="1056"/>
      <c r="AF20" s="1056"/>
      <c r="AG20" s="1056"/>
      <c r="AH20" s="1056"/>
      <c r="AI20" s="191"/>
      <c r="AJ20" s="191"/>
      <c r="AK20" s="1056" t="str">
        <f>IF(OR(F15=4,F15=5),"R6.6","R"&amp;D15&amp;"."&amp;F15)&amp;"～R"&amp;K15&amp;"."&amp;M15</f>
        <v>R6.6～R7.3</v>
      </c>
      <c r="AL20" s="1056"/>
      <c r="AM20" s="1056"/>
      <c r="AN20" s="1056"/>
      <c r="AO20" s="1056"/>
      <c r="AP20" s="105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81" t="s">
        <v>2295</v>
      </c>
      <c r="C21" s="1082"/>
      <c r="D21" s="1082"/>
      <c r="E21" s="1082"/>
      <c r="F21" s="1083"/>
      <c r="G21" s="1067" t="s">
        <v>245</v>
      </c>
      <c r="H21" s="1068"/>
      <c r="I21" s="1068"/>
      <c r="J21" s="1068"/>
      <c r="K21" s="1068"/>
      <c r="L21" s="1068"/>
      <c r="M21" s="1068"/>
      <c r="N21" s="1068"/>
      <c r="O21" s="1068"/>
      <c r="P21" s="1068"/>
      <c r="Q21" s="1068"/>
      <c r="R21" s="1068"/>
      <c r="S21" s="1068"/>
      <c r="T21" s="1069"/>
      <c r="U21" s="218"/>
      <c r="V21" s="219" t="str">
        <f>IFERROR(IF(L9="ベア加算","✓",""),"")</f>
        <v/>
      </c>
      <c r="W21" s="990" t="s">
        <v>16</v>
      </c>
      <c r="X21" s="990"/>
      <c r="Y21" s="990"/>
      <c r="Z21" s="990"/>
      <c r="AA21" s="1003" t="s">
        <v>14</v>
      </c>
      <c r="AB21" s="1004"/>
      <c r="AC21" s="220"/>
      <c r="AD21" s="1064" t="s">
        <v>16</v>
      </c>
      <c r="AE21" s="1064"/>
      <c r="AF21" s="1064"/>
      <c r="AG21" s="1064"/>
      <c r="AH21" s="1064"/>
      <c r="AI21" s="1003" t="s">
        <v>14</v>
      </c>
      <c r="AJ21" s="1004"/>
      <c r="AK21" s="221"/>
      <c r="AL21" s="1064" t="s">
        <v>16</v>
      </c>
      <c r="AM21" s="1064"/>
      <c r="AN21" s="1064"/>
      <c r="AO21" s="1064"/>
      <c r="AP21" s="1064"/>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84"/>
      <c r="C22" s="1085"/>
      <c r="D22" s="1085"/>
      <c r="E22" s="1085"/>
      <c r="F22" s="1086"/>
      <c r="G22" s="1071"/>
      <c r="H22" s="1072"/>
      <c r="I22" s="1072"/>
      <c r="J22" s="1072"/>
      <c r="K22" s="1072"/>
      <c r="L22" s="1072"/>
      <c r="M22" s="1072"/>
      <c r="N22" s="1072"/>
      <c r="O22" s="1072"/>
      <c r="P22" s="1072"/>
      <c r="Q22" s="1072"/>
      <c r="R22" s="1072"/>
      <c r="S22" s="1072"/>
      <c r="T22" s="1073"/>
      <c r="U22" s="218"/>
      <c r="V22" s="222" t="str">
        <f>IFERROR(IF(L9="ベア加算なし","✓",""),"")</f>
        <v/>
      </c>
      <c r="W22" s="1021" t="s">
        <v>17</v>
      </c>
      <c r="X22" s="990"/>
      <c r="Y22" s="1022"/>
      <c r="Z22" s="1023"/>
      <c r="AA22" s="1003"/>
      <c r="AB22" s="1004"/>
      <c r="AC22" s="220"/>
      <c r="AD22" s="990" t="s">
        <v>17</v>
      </c>
      <c r="AE22" s="990"/>
      <c r="AF22" s="990"/>
      <c r="AG22" s="990"/>
      <c r="AH22" s="990"/>
      <c r="AI22" s="1003"/>
      <c r="AJ22" s="1004"/>
      <c r="AK22" s="221"/>
      <c r="AL22" s="990" t="s">
        <v>17</v>
      </c>
      <c r="AM22" s="990"/>
      <c r="AN22" s="990"/>
      <c r="AO22" s="990"/>
      <c r="AP22" s="990"/>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1" t="s">
        <v>2219</v>
      </c>
      <c r="C24" s="1082"/>
      <c r="D24" s="1082"/>
      <c r="E24" s="1082"/>
      <c r="F24" s="1083"/>
      <c r="G24" s="1067" t="s">
        <v>246</v>
      </c>
      <c r="H24" s="1068"/>
      <c r="I24" s="1068"/>
      <c r="J24" s="1068"/>
      <c r="K24" s="1068"/>
      <c r="L24" s="1068"/>
      <c r="M24" s="1068"/>
      <c r="N24" s="1068"/>
      <c r="O24" s="1068"/>
      <c r="P24" s="1068"/>
      <c r="Q24" s="1068"/>
      <c r="R24" s="1068"/>
      <c r="S24" s="1068"/>
      <c r="T24" s="1069"/>
      <c r="U24" s="218"/>
      <c r="V24" s="219" t="str">
        <f>IFERROR(IF(OR(B9="処遇加算Ⅰ",B9="処遇加算Ⅱ"),"✓",""),"")</f>
        <v/>
      </c>
      <c r="W24" s="1143" t="s">
        <v>2254</v>
      </c>
      <c r="X24" s="1144"/>
      <c r="Y24" s="1144"/>
      <c r="Z24" s="1145"/>
      <c r="AA24" s="1003" t="s">
        <v>14</v>
      </c>
      <c r="AB24" s="1004"/>
      <c r="AC24" s="220"/>
      <c r="AD24" s="992" t="s">
        <v>16</v>
      </c>
      <c r="AE24" s="992"/>
      <c r="AF24" s="992"/>
      <c r="AG24" s="992"/>
      <c r="AH24" s="992"/>
      <c r="AI24" s="1003" t="s">
        <v>14</v>
      </c>
      <c r="AJ24" s="1004"/>
      <c r="AK24" s="220"/>
      <c r="AL24" s="992" t="s">
        <v>16</v>
      </c>
      <c r="AM24" s="992"/>
      <c r="AN24" s="992"/>
      <c r="AO24" s="992"/>
      <c r="AP24" s="992"/>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ustomHeight="1">
      <c r="B25" s="1165"/>
      <c r="C25" s="1166"/>
      <c r="D25" s="1166"/>
      <c r="E25" s="1166"/>
      <c r="F25" s="1167"/>
      <c r="G25" s="1049"/>
      <c r="H25" s="1050"/>
      <c r="I25" s="1050"/>
      <c r="J25" s="1050"/>
      <c r="K25" s="1050"/>
      <c r="L25" s="1050"/>
      <c r="M25" s="1050"/>
      <c r="N25" s="1050"/>
      <c r="O25" s="1050"/>
      <c r="P25" s="1050"/>
      <c r="Q25" s="1050"/>
      <c r="R25" s="1050"/>
      <c r="S25" s="1050"/>
      <c r="T25" s="1070"/>
      <c r="U25" s="218"/>
      <c r="V25" s="219" t="str">
        <f>IFERROR(IF(B9="処遇加算Ⅲ","✓",""),"")</f>
        <v/>
      </c>
      <c r="W25" s="1143" t="s">
        <v>21</v>
      </c>
      <c r="X25" s="1144"/>
      <c r="Y25" s="1144"/>
      <c r="Z25" s="1145"/>
      <c r="AA25" s="1003"/>
      <c r="AB25" s="1004"/>
      <c r="AC25" s="220"/>
      <c r="AD25" s="991" t="s">
        <v>19</v>
      </c>
      <c r="AE25" s="991"/>
      <c r="AF25" s="991"/>
      <c r="AG25" s="991"/>
      <c r="AH25" s="991"/>
      <c r="AI25" s="1003"/>
      <c r="AJ25" s="1004"/>
      <c r="AK25" s="221"/>
      <c r="AL25" s="991" t="s">
        <v>19</v>
      </c>
      <c r="AM25" s="991"/>
      <c r="AN25" s="991"/>
      <c r="AO25" s="991"/>
      <c r="AP25" s="991"/>
      <c r="AS25" s="997"/>
      <c r="AT25" s="998"/>
      <c r="AU25" s="998"/>
      <c r="AV25" s="998"/>
      <c r="AW25" s="998"/>
      <c r="AX25" s="998"/>
      <c r="AY25" s="998"/>
      <c r="AZ25" s="998"/>
      <c r="BA25" s="998"/>
      <c r="BB25" s="998"/>
      <c r="BC25" s="998"/>
      <c r="BD25" s="998"/>
      <c r="BE25" s="998"/>
      <c r="BF25" s="998"/>
      <c r="BG25" s="998"/>
      <c r="BH25" s="999"/>
    </row>
    <row r="26" spans="2:60" ht="18" customHeight="1" thickBot="1">
      <c r="B26" s="1084"/>
      <c r="C26" s="1085"/>
      <c r="D26" s="1085"/>
      <c r="E26" s="1085"/>
      <c r="F26" s="1086"/>
      <c r="G26" s="1071"/>
      <c r="H26" s="1072"/>
      <c r="I26" s="1072"/>
      <c r="J26" s="1072"/>
      <c r="K26" s="1072"/>
      <c r="L26" s="1072"/>
      <c r="M26" s="1072"/>
      <c r="N26" s="1072"/>
      <c r="O26" s="1072"/>
      <c r="P26" s="1072"/>
      <c r="Q26" s="1072"/>
      <c r="R26" s="1072"/>
      <c r="S26" s="1072"/>
      <c r="T26" s="1073"/>
      <c r="U26" s="192"/>
      <c r="V26" s="219" t="str">
        <f>IFERROR(IF(B9="処遇加算なし","✓",""),"")</f>
        <v/>
      </c>
      <c r="W26" s="1143" t="s">
        <v>2255</v>
      </c>
      <c r="X26" s="1144"/>
      <c r="Y26" s="1144"/>
      <c r="Z26" s="1145"/>
      <c r="AA26" s="1003"/>
      <c r="AB26" s="1004"/>
      <c r="AC26" s="220"/>
      <c r="AD26" s="992" t="s">
        <v>17</v>
      </c>
      <c r="AE26" s="992"/>
      <c r="AF26" s="992"/>
      <c r="AG26" s="992"/>
      <c r="AH26" s="992"/>
      <c r="AI26" s="1003"/>
      <c r="AJ26" s="1004"/>
      <c r="AK26" s="221"/>
      <c r="AL26" s="992" t="s">
        <v>17</v>
      </c>
      <c r="AM26" s="992"/>
      <c r="AN26" s="992"/>
      <c r="AO26" s="992"/>
      <c r="AP26" s="992"/>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1" t="s">
        <v>2220</v>
      </c>
      <c r="C28" s="1082"/>
      <c r="D28" s="1082"/>
      <c r="E28" s="1082"/>
      <c r="F28" s="1083"/>
      <c r="G28" s="1068" t="s">
        <v>2217</v>
      </c>
      <c r="H28" s="1068"/>
      <c r="I28" s="1068"/>
      <c r="J28" s="1068"/>
      <c r="K28" s="1068"/>
      <c r="L28" s="1068"/>
      <c r="M28" s="1068"/>
      <c r="N28" s="1068"/>
      <c r="O28" s="1068"/>
      <c r="P28" s="1068"/>
      <c r="Q28" s="1068"/>
      <c r="R28" s="1068"/>
      <c r="S28" s="1068"/>
      <c r="T28" s="1069"/>
      <c r="U28" s="218"/>
      <c r="V28" s="219" t="str">
        <f>IFERROR(IF(OR(B9="処遇加算Ⅰ",B9="処遇加算Ⅱ"),"✓",""),"")</f>
        <v/>
      </c>
      <c r="W28" s="1143" t="s">
        <v>2254</v>
      </c>
      <c r="X28" s="1144"/>
      <c r="Y28" s="1144"/>
      <c r="Z28" s="1145"/>
      <c r="AA28" s="1003" t="s">
        <v>14</v>
      </c>
      <c r="AB28" s="1004"/>
      <c r="AC28" s="220"/>
      <c r="AD28" s="992" t="s">
        <v>16</v>
      </c>
      <c r="AE28" s="992"/>
      <c r="AF28" s="992"/>
      <c r="AG28" s="992"/>
      <c r="AH28" s="992"/>
      <c r="AI28" s="1003" t="s">
        <v>14</v>
      </c>
      <c r="AJ28" s="1004"/>
      <c r="AK28" s="220"/>
      <c r="AL28" s="992" t="s">
        <v>16</v>
      </c>
      <c r="AM28" s="992"/>
      <c r="AN28" s="992"/>
      <c r="AO28" s="992"/>
      <c r="AP28" s="992"/>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65"/>
      <c r="C29" s="1166"/>
      <c r="D29" s="1166"/>
      <c r="E29" s="1166"/>
      <c r="F29" s="1167"/>
      <c r="G29" s="1050"/>
      <c r="H29" s="1050"/>
      <c r="I29" s="1050"/>
      <c r="J29" s="1050"/>
      <c r="K29" s="1050"/>
      <c r="L29" s="1050"/>
      <c r="M29" s="1050"/>
      <c r="N29" s="1050"/>
      <c r="O29" s="1050"/>
      <c r="P29" s="1050"/>
      <c r="Q29" s="1050"/>
      <c r="R29" s="1050"/>
      <c r="S29" s="1050"/>
      <c r="T29" s="1070"/>
      <c r="U29" s="218"/>
      <c r="V29" s="219" t="str">
        <f>IFERROR(IF(B9="処遇加算Ⅲ","✓",""),"")</f>
        <v/>
      </c>
      <c r="W29" s="1143" t="s">
        <v>21</v>
      </c>
      <c r="X29" s="1144"/>
      <c r="Y29" s="1144"/>
      <c r="Z29" s="1145"/>
      <c r="AA29" s="1003"/>
      <c r="AB29" s="1004"/>
      <c r="AC29" s="220"/>
      <c r="AD29" s="991" t="s">
        <v>19</v>
      </c>
      <c r="AE29" s="991"/>
      <c r="AF29" s="991"/>
      <c r="AG29" s="991"/>
      <c r="AH29" s="991"/>
      <c r="AI29" s="1003"/>
      <c r="AJ29" s="1004"/>
      <c r="AK29" s="221"/>
      <c r="AL29" s="991" t="s">
        <v>19</v>
      </c>
      <c r="AM29" s="991"/>
      <c r="AN29" s="991"/>
      <c r="AO29" s="991"/>
      <c r="AP29" s="991"/>
      <c r="AS29" s="997"/>
      <c r="AT29" s="998"/>
      <c r="AU29" s="998"/>
      <c r="AV29" s="998"/>
      <c r="AW29" s="998"/>
      <c r="AX29" s="998"/>
      <c r="AY29" s="998"/>
      <c r="AZ29" s="998"/>
      <c r="BA29" s="998"/>
      <c r="BB29" s="998"/>
      <c r="BC29" s="998"/>
      <c r="BD29" s="998"/>
      <c r="BE29" s="998"/>
      <c r="BF29" s="998"/>
      <c r="BG29" s="998"/>
      <c r="BH29" s="999"/>
    </row>
    <row r="30" spans="2:60" ht="18" customHeight="1" thickBot="1">
      <c r="B30" s="1084"/>
      <c r="C30" s="1085"/>
      <c r="D30" s="1085"/>
      <c r="E30" s="1085"/>
      <c r="F30" s="1086"/>
      <c r="G30" s="1072"/>
      <c r="H30" s="1072"/>
      <c r="I30" s="1072"/>
      <c r="J30" s="1072"/>
      <c r="K30" s="1072"/>
      <c r="L30" s="1072"/>
      <c r="M30" s="1072"/>
      <c r="N30" s="1072"/>
      <c r="O30" s="1072"/>
      <c r="P30" s="1072"/>
      <c r="Q30" s="1072"/>
      <c r="R30" s="1072"/>
      <c r="S30" s="1072"/>
      <c r="T30" s="1073"/>
      <c r="U30" s="192"/>
      <c r="V30" s="219" t="str">
        <f>IFERROR(IF(B9="処遇加算なし","✓",""),"")</f>
        <v/>
      </c>
      <c r="W30" s="1143" t="s">
        <v>2255</v>
      </c>
      <c r="X30" s="1144"/>
      <c r="Y30" s="1144"/>
      <c r="Z30" s="1145"/>
      <c r="AA30" s="1003"/>
      <c r="AB30" s="1004"/>
      <c r="AC30" s="220"/>
      <c r="AD30" s="992" t="s">
        <v>17</v>
      </c>
      <c r="AE30" s="992"/>
      <c r="AF30" s="992"/>
      <c r="AG30" s="992"/>
      <c r="AH30" s="992"/>
      <c r="AI30" s="1003"/>
      <c r="AJ30" s="1004"/>
      <c r="AK30" s="221"/>
      <c r="AL30" s="992" t="s">
        <v>17</v>
      </c>
      <c r="AM30" s="992"/>
      <c r="AN30" s="992"/>
      <c r="AO30" s="992"/>
      <c r="AP30" s="992"/>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1" t="s">
        <v>2221</v>
      </c>
      <c r="C32" s="1151"/>
      <c r="D32" s="1151"/>
      <c r="E32" s="1151"/>
      <c r="F32" s="1151"/>
      <c r="G32" s="1020" t="s">
        <v>2218</v>
      </c>
      <c r="H32" s="1020"/>
      <c r="I32" s="1020"/>
      <c r="J32" s="1020"/>
      <c r="K32" s="1020"/>
      <c r="L32" s="1020"/>
      <c r="M32" s="1020"/>
      <c r="N32" s="1020"/>
      <c r="O32" s="1020"/>
      <c r="P32" s="1020"/>
      <c r="Q32" s="1020"/>
      <c r="R32" s="1020"/>
      <c r="S32" s="1020"/>
      <c r="T32" s="1020"/>
      <c r="U32" s="218"/>
      <c r="V32" s="219" t="str">
        <f>IFERROR(IF(B9="処遇加算Ⅰ","✓",""),"")</f>
        <v/>
      </c>
      <c r="W32" s="1021" t="s">
        <v>16</v>
      </c>
      <c r="X32" s="1022"/>
      <c r="Y32" s="1022"/>
      <c r="Z32" s="1023"/>
      <c r="AA32" s="1055" t="s">
        <v>14</v>
      </c>
      <c r="AB32" s="1004"/>
      <c r="AC32" s="220"/>
      <c r="AD32" s="992" t="s">
        <v>16</v>
      </c>
      <c r="AE32" s="992"/>
      <c r="AF32" s="992"/>
      <c r="AG32" s="992"/>
      <c r="AH32" s="992"/>
      <c r="AI32" s="1055" t="s">
        <v>14</v>
      </c>
      <c r="AJ32" s="1004"/>
      <c r="AK32" s="220"/>
      <c r="AL32" s="992" t="s">
        <v>16</v>
      </c>
      <c r="AM32" s="992"/>
      <c r="AN32" s="992"/>
      <c r="AO32" s="992"/>
      <c r="AP32" s="992"/>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151"/>
      <c r="C33" s="1151"/>
      <c r="D33" s="1151"/>
      <c r="E33" s="1151"/>
      <c r="F33" s="1151"/>
      <c r="G33" s="1020"/>
      <c r="H33" s="1020"/>
      <c r="I33" s="1020"/>
      <c r="J33" s="1020"/>
      <c r="K33" s="1020"/>
      <c r="L33" s="1020"/>
      <c r="M33" s="1020"/>
      <c r="N33" s="1020"/>
      <c r="O33" s="1020"/>
      <c r="P33" s="1020"/>
      <c r="Q33" s="1020"/>
      <c r="R33" s="1020"/>
      <c r="S33" s="1020"/>
      <c r="T33" s="1020"/>
      <c r="U33" s="218"/>
      <c r="V33" s="219" t="str">
        <f>IFERROR(IF(AND(B9&lt;&gt;"",B9&lt;&gt;"処遇加算Ⅰ"),"✓",""),"")</f>
        <v/>
      </c>
      <c r="W33" s="1021" t="s">
        <v>17</v>
      </c>
      <c r="X33" s="1022"/>
      <c r="Y33" s="1022"/>
      <c r="Z33" s="1023"/>
      <c r="AA33" s="1055"/>
      <c r="AB33" s="1004"/>
      <c r="AC33" s="220"/>
      <c r="AD33" s="1025" t="s">
        <v>19</v>
      </c>
      <c r="AE33" s="1025"/>
      <c r="AF33" s="1025"/>
      <c r="AG33" s="1025"/>
      <c r="AH33" s="1025"/>
      <c r="AI33" s="1055"/>
      <c r="AJ33" s="1004"/>
      <c r="AK33" s="230"/>
      <c r="AL33" s="991" t="s">
        <v>19</v>
      </c>
      <c r="AM33" s="991"/>
      <c r="AN33" s="991"/>
      <c r="AO33" s="991"/>
      <c r="AP33" s="991"/>
      <c r="AS33" s="997"/>
      <c r="AT33" s="998"/>
      <c r="AU33" s="998"/>
      <c r="AV33" s="998"/>
      <c r="AW33" s="998"/>
      <c r="AX33" s="998"/>
      <c r="AY33" s="998"/>
      <c r="AZ33" s="998"/>
      <c r="BA33" s="998"/>
      <c r="BB33" s="998"/>
      <c r="BC33" s="998"/>
      <c r="BD33" s="998"/>
      <c r="BE33" s="998"/>
      <c r="BF33" s="998"/>
      <c r="BG33" s="998"/>
      <c r="BH33" s="999"/>
    </row>
    <row r="34" spans="2:82" ht="15" customHeight="1" thickBot="1">
      <c r="B34" s="1151"/>
      <c r="C34" s="1151"/>
      <c r="D34" s="1151"/>
      <c r="E34" s="1151"/>
      <c r="F34" s="1151"/>
      <c r="G34" s="1020"/>
      <c r="H34" s="1020"/>
      <c r="I34" s="1020"/>
      <c r="J34" s="1020"/>
      <c r="K34" s="1020"/>
      <c r="L34" s="1020"/>
      <c r="M34" s="1020"/>
      <c r="N34" s="1020"/>
      <c r="O34" s="1020"/>
      <c r="P34" s="1020"/>
      <c r="Q34" s="1020"/>
      <c r="R34" s="1020"/>
      <c r="S34" s="1020"/>
      <c r="T34" s="1020"/>
      <c r="U34" s="192"/>
      <c r="V34" s="225"/>
      <c r="W34" s="197"/>
      <c r="X34" s="197"/>
      <c r="Y34" s="197"/>
      <c r="Z34" s="197"/>
      <c r="AA34" s="1055"/>
      <c r="AB34" s="1004"/>
      <c r="AC34" s="220"/>
      <c r="AD34" s="990" t="s">
        <v>17</v>
      </c>
      <c r="AE34" s="990"/>
      <c r="AF34" s="990"/>
      <c r="AG34" s="990"/>
      <c r="AH34" s="990"/>
      <c r="AI34" s="1055"/>
      <c r="AJ34" s="1004"/>
      <c r="AK34" s="220"/>
      <c r="AL34" s="990" t="s">
        <v>17</v>
      </c>
      <c r="AM34" s="990"/>
      <c r="AN34" s="990"/>
      <c r="AO34" s="990"/>
      <c r="AP34" s="990"/>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1" t="s">
        <v>2222</v>
      </c>
      <c r="C36" s="1151"/>
      <c r="D36" s="1151"/>
      <c r="E36" s="1151"/>
      <c r="F36" s="1151"/>
      <c r="G36" s="1024" t="s">
        <v>2263</v>
      </c>
      <c r="H36" s="1024"/>
      <c r="I36" s="1024"/>
      <c r="J36" s="1024"/>
      <c r="K36" s="1024"/>
      <c r="L36" s="1024"/>
      <c r="M36" s="1024"/>
      <c r="N36" s="1024"/>
      <c r="O36" s="1024"/>
      <c r="P36" s="1024"/>
      <c r="Q36" s="1024"/>
      <c r="R36" s="1024"/>
      <c r="S36" s="1024"/>
      <c r="T36" s="1024"/>
      <c r="U36" s="218"/>
      <c r="V36" s="219" t="str">
        <f>IFERROR(IF(OR(G9="特定加算Ⅰ",G9="特定加算Ⅱ"),"✓",""),"")</f>
        <v/>
      </c>
      <c r="W36" s="1021" t="s">
        <v>16</v>
      </c>
      <c r="X36" s="1022"/>
      <c r="Y36" s="1022"/>
      <c r="Z36" s="1023"/>
      <c r="AA36" s="1003" t="s">
        <v>14</v>
      </c>
      <c r="AB36" s="1004"/>
      <c r="AC36" s="220"/>
      <c r="AD36" s="990" t="s">
        <v>16</v>
      </c>
      <c r="AE36" s="990"/>
      <c r="AF36" s="990"/>
      <c r="AG36" s="990"/>
      <c r="AH36" s="990"/>
      <c r="AI36" s="1003" t="s">
        <v>14</v>
      </c>
      <c r="AJ36" s="1004"/>
      <c r="AK36" s="220"/>
      <c r="AL36" s="990" t="s">
        <v>16</v>
      </c>
      <c r="AM36" s="990"/>
      <c r="AN36" s="990"/>
      <c r="AO36" s="990"/>
      <c r="AP36" s="990"/>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151"/>
      <c r="C37" s="1151"/>
      <c r="D37" s="1151"/>
      <c r="E37" s="1151"/>
      <c r="F37" s="1151"/>
      <c r="G37" s="1024"/>
      <c r="H37" s="1024"/>
      <c r="I37" s="1024"/>
      <c r="J37" s="1024"/>
      <c r="K37" s="1024"/>
      <c r="L37" s="1024"/>
      <c r="M37" s="1024"/>
      <c r="N37" s="1024"/>
      <c r="O37" s="1024"/>
      <c r="P37" s="1024"/>
      <c r="Q37" s="1024"/>
      <c r="R37" s="1024"/>
      <c r="S37" s="1024"/>
      <c r="T37" s="1024"/>
      <c r="U37" s="218"/>
      <c r="V37" s="219" t="str">
        <f>IFERROR(IF(G9="特定加算なし","✓",""),"")</f>
        <v/>
      </c>
      <c r="W37" s="1021" t="s">
        <v>17</v>
      </c>
      <c r="X37" s="1022"/>
      <c r="Y37" s="1022"/>
      <c r="Z37" s="1023"/>
      <c r="AA37" s="1003"/>
      <c r="AB37" s="1004"/>
      <c r="AC37" s="986" t="s">
        <v>2369</v>
      </c>
      <c r="AD37" s="987"/>
      <c r="AE37" s="987"/>
      <c r="AF37" s="987"/>
      <c r="AG37" s="988"/>
      <c r="AH37" s="989"/>
      <c r="AI37" s="1003"/>
      <c r="AJ37" s="1004"/>
      <c r="AK37" s="986" t="s">
        <v>2369</v>
      </c>
      <c r="AL37" s="987"/>
      <c r="AM37" s="987"/>
      <c r="AN37" s="987"/>
      <c r="AO37" s="988"/>
      <c r="AP37" s="989"/>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151"/>
      <c r="C38" s="1151"/>
      <c r="D38" s="1151"/>
      <c r="E38" s="1151"/>
      <c r="F38" s="1151"/>
      <c r="G38" s="1024"/>
      <c r="H38" s="1024"/>
      <c r="I38" s="1024"/>
      <c r="J38" s="1024"/>
      <c r="K38" s="1024"/>
      <c r="L38" s="1024"/>
      <c r="M38" s="1024"/>
      <c r="N38" s="1024"/>
      <c r="O38" s="1024"/>
      <c r="P38" s="1024"/>
      <c r="Q38" s="1024"/>
      <c r="R38" s="1024"/>
      <c r="S38" s="1024"/>
      <c r="T38" s="1024"/>
      <c r="U38" s="218"/>
      <c r="Z38" s="233"/>
      <c r="AA38" s="1055"/>
      <c r="AB38" s="1004"/>
      <c r="AC38" s="220"/>
      <c r="AD38" s="990" t="s">
        <v>17</v>
      </c>
      <c r="AE38" s="990"/>
      <c r="AF38" s="990"/>
      <c r="AG38" s="990"/>
      <c r="AH38" s="990"/>
      <c r="AI38" s="1003"/>
      <c r="AJ38" s="1004"/>
      <c r="AK38" s="220"/>
      <c r="AL38" s="990" t="s">
        <v>17</v>
      </c>
      <c r="AM38" s="990"/>
      <c r="AN38" s="990"/>
      <c r="AO38" s="990"/>
      <c r="AP38" s="990"/>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1" t="s">
        <v>2223</v>
      </c>
      <c r="C40" s="1151"/>
      <c r="D40" s="1151"/>
      <c r="E40" s="1151"/>
      <c r="F40" s="1151"/>
      <c r="G40" s="1020" t="str">
        <f>IFERROR(VLOOKUP(Y5,【参考】数式用!AS5:AT27,2,0),"")</f>
        <v/>
      </c>
      <c r="H40" s="1020"/>
      <c r="I40" s="1020"/>
      <c r="J40" s="1020"/>
      <c r="K40" s="1020"/>
      <c r="L40" s="1020"/>
      <c r="M40" s="1020"/>
      <c r="N40" s="1020"/>
      <c r="O40" s="1020"/>
      <c r="P40" s="1020"/>
      <c r="Q40" s="1020"/>
      <c r="R40" s="1020"/>
      <c r="S40" s="1020"/>
      <c r="T40" s="1020"/>
      <c r="U40" s="192"/>
      <c r="V40" s="219" t="str">
        <f>IFERROR(IF(G9="特定加算Ⅰ","✓",""),"")</f>
        <v/>
      </c>
      <c r="W40" s="1021" t="s">
        <v>16</v>
      </c>
      <c r="X40" s="1022"/>
      <c r="Y40" s="1022"/>
      <c r="Z40" s="1023"/>
      <c r="AA40" s="1003" t="s">
        <v>14</v>
      </c>
      <c r="AB40" s="1004"/>
      <c r="AC40" s="220"/>
      <c r="AD40" s="990" t="s">
        <v>16</v>
      </c>
      <c r="AE40" s="990"/>
      <c r="AF40" s="990"/>
      <c r="AG40" s="990"/>
      <c r="AH40" s="990"/>
      <c r="AI40" s="1003" t="s">
        <v>14</v>
      </c>
      <c r="AJ40" s="1004"/>
      <c r="AK40" s="220"/>
      <c r="AL40" s="990" t="s">
        <v>16</v>
      </c>
      <c r="AM40" s="990"/>
      <c r="AN40" s="990"/>
      <c r="AO40" s="990"/>
      <c r="AP40" s="990"/>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151"/>
      <c r="C41" s="1151"/>
      <c r="D41" s="1151"/>
      <c r="E41" s="1151"/>
      <c r="F41" s="1151"/>
      <c r="G41" s="1020"/>
      <c r="H41" s="1020"/>
      <c r="I41" s="1020"/>
      <c r="J41" s="1020"/>
      <c r="K41" s="1020"/>
      <c r="L41" s="1020"/>
      <c r="M41" s="1020"/>
      <c r="N41" s="1020"/>
      <c r="O41" s="1020"/>
      <c r="P41" s="1020"/>
      <c r="Q41" s="1020"/>
      <c r="R41" s="1020"/>
      <c r="S41" s="1020"/>
      <c r="T41" s="1020"/>
      <c r="U41" s="192"/>
      <c r="V41" s="219" t="str">
        <f>IFERROR(IF(OR(G9="特定加算Ⅱ",G9="特定加算なし"),"✓",""),"")</f>
        <v/>
      </c>
      <c r="W41" s="1021" t="s">
        <v>17</v>
      </c>
      <c r="X41" s="1022"/>
      <c r="Y41" s="1022"/>
      <c r="Z41" s="1023"/>
      <c r="AA41" s="1003"/>
      <c r="AB41" s="1004"/>
      <c r="AC41" s="234" t="s">
        <v>90</v>
      </c>
      <c r="AD41" s="1032"/>
      <c r="AE41" s="1033"/>
      <c r="AF41" s="1033"/>
      <c r="AG41" s="1033"/>
      <c r="AH41" s="1034"/>
      <c r="AI41" s="1003"/>
      <c r="AJ41" s="1004"/>
      <c r="AK41" s="234" t="s">
        <v>90</v>
      </c>
      <c r="AL41" s="1032"/>
      <c r="AM41" s="1033"/>
      <c r="AN41" s="1033"/>
      <c r="AO41" s="1033"/>
      <c r="AP41" s="1034"/>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151"/>
      <c r="C42" s="1151"/>
      <c r="D42" s="1151"/>
      <c r="E42" s="1151"/>
      <c r="F42" s="1151"/>
      <c r="G42" s="1020"/>
      <c r="H42" s="1020"/>
      <c r="I42" s="1020"/>
      <c r="J42" s="1020"/>
      <c r="K42" s="1020"/>
      <c r="L42" s="1020"/>
      <c r="M42" s="1020"/>
      <c r="N42" s="1020"/>
      <c r="O42" s="1020"/>
      <c r="P42" s="1020"/>
      <c r="Q42" s="1020"/>
      <c r="R42" s="1020"/>
      <c r="S42" s="1020"/>
      <c r="T42" s="1020"/>
      <c r="U42" s="192"/>
      <c r="V42" s="185"/>
      <c r="W42" s="235"/>
      <c r="X42" s="235"/>
      <c r="Y42" s="235"/>
      <c r="Z42" s="235"/>
      <c r="AA42" s="210"/>
      <c r="AB42" s="210"/>
      <c r="AC42" s="236"/>
      <c r="AD42" s="990" t="s">
        <v>17</v>
      </c>
      <c r="AE42" s="990"/>
      <c r="AF42" s="990"/>
      <c r="AG42" s="990"/>
      <c r="AH42" s="990"/>
      <c r="AI42" s="210"/>
      <c r="AJ42" s="210"/>
      <c r="AK42" s="236"/>
      <c r="AL42" s="990" t="s">
        <v>17</v>
      </c>
      <c r="AM42" s="990"/>
      <c r="AN42" s="990"/>
      <c r="AO42" s="990"/>
      <c r="AP42" s="990"/>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1" t="s">
        <v>2224</v>
      </c>
      <c r="C44" s="1151"/>
      <c r="D44" s="1151"/>
      <c r="E44" s="1151"/>
      <c r="F44" s="1151"/>
      <c r="G44" s="1020" t="s">
        <v>2161</v>
      </c>
      <c r="H44" s="1020"/>
      <c r="I44" s="1020"/>
      <c r="J44" s="1020"/>
      <c r="K44" s="1020"/>
      <c r="L44" s="1020"/>
      <c r="M44" s="1020"/>
      <c r="N44" s="1020"/>
      <c r="O44" s="1020"/>
      <c r="P44" s="1020"/>
      <c r="Q44" s="1020"/>
      <c r="R44" s="1020"/>
      <c r="S44" s="1020"/>
      <c r="T44" s="1020"/>
      <c r="U44" s="218"/>
      <c r="V44" s="219" t="str">
        <f>IFERROR(IF(OR(G9="特定加算Ⅰ",G9="特定加算Ⅱ"),"✓",""),"")</f>
        <v/>
      </c>
      <c r="W44" s="1021" t="s">
        <v>16</v>
      </c>
      <c r="X44" s="1022"/>
      <c r="Y44" s="1022"/>
      <c r="Z44" s="1023"/>
      <c r="AA44" s="1003" t="s">
        <v>14</v>
      </c>
      <c r="AB44" s="1004"/>
      <c r="AC44" s="220"/>
      <c r="AD44" s="990" t="s">
        <v>16</v>
      </c>
      <c r="AE44" s="990"/>
      <c r="AF44" s="990"/>
      <c r="AG44" s="990"/>
      <c r="AH44" s="990"/>
      <c r="AI44" s="1003" t="s">
        <v>14</v>
      </c>
      <c r="AJ44" s="1004"/>
      <c r="AK44" s="220"/>
      <c r="AL44" s="990" t="s">
        <v>16</v>
      </c>
      <c r="AM44" s="990"/>
      <c r="AN44" s="990"/>
      <c r="AO44" s="990"/>
      <c r="AP44" s="990"/>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151"/>
      <c r="C45" s="1151"/>
      <c r="D45" s="1151"/>
      <c r="E45" s="1151"/>
      <c r="F45" s="1151"/>
      <c r="G45" s="1020"/>
      <c r="H45" s="1020"/>
      <c r="I45" s="1020"/>
      <c r="J45" s="1020"/>
      <c r="K45" s="1020"/>
      <c r="L45" s="1020"/>
      <c r="M45" s="1020"/>
      <c r="N45" s="1020"/>
      <c r="O45" s="1020"/>
      <c r="P45" s="1020"/>
      <c r="Q45" s="1020"/>
      <c r="R45" s="1020"/>
      <c r="S45" s="1020"/>
      <c r="T45" s="1020"/>
      <c r="U45" s="218"/>
      <c r="V45" s="219" t="str">
        <f>IFERROR(IF(G9="特定加算なし","✓",""),"")</f>
        <v/>
      </c>
      <c r="W45" s="1021" t="s">
        <v>17</v>
      </c>
      <c r="X45" s="1022"/>
      <c r="Y45" s="1022"/>
      <c r="Z45" s="1023"/>
      <c r="AA45" s="1003"/>
      <c r="AB45" s="1004"/>
      <c r="AC45" s="220"/>
      <c r="AD45" s="990" t="s">
        <v>17</v>
      </c>
      <c r="AE45" s="990"/>
      <c r="AF45" s="990"/>
      <c r="AG45" s="990"/>
      <c r="AH45" s="990"/>
      <c r="AI45" s="1003"/>
      <c r="AJ45" s="1004"/>
      <c r="AK45" s="220"/>
      <c r="AL45" s="990" t="s">
        <v>17</v>
      </c>
      <c r="AM45" s="990"/>
      <c r="AN45" s="990"/>
      <c r="AO45" s="990"/>
      <c r="AP45" s="990"/>
      <c r="AS45" s="1000"/>
      <c r="AT45" s="1001"/>
      <c r="AU45" s="1001"/>
      <c r="AV45" s="1001"/>
      <c r="AW45" s="1001"/>
      <c r="AX45" s="1001"/>
      <c r="AY45" s="1001"/>
      <c r="AZ45" s="1001"/>
      <c r="BA45" s="1001"/>
      <c r="BB45" s="1001"/>
      <c r="BC45" s="1001"/>
      <c r="BD45" s="1001"/>
      <c r="BE45" s="1001"/>
      <c r="BF45" s="1001"/>
      <c r="BG45" s="1001"/>
      <c r="BH45" s="1002"/>
      <c r="BO45" s="238"/>
    </row>
    <row r="46" spans="2:82" ht="11.25" customHeight="1">
      <c r="B46" s="224"/>
      <c r="AJ46" s="239"/>
      <c r="AK46" s="239"/>
      <c r="AL46" s="239"/>
      <c r="AM46" s="239"/>
      <c r="AN46" s="239"/>
      <c r="AO46" s="239"/>
      <c r="AP46" s="239"/>
    </row>
    <row r="47" spans="2:82" ht="21" customHeight="1">
      <c r="B47" s="1146" t="s">
        <v>2317</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8"/>
      <c r="C48" s="1149"/>
      <c r="D48" s="1149"/>
      <c r="E48" s="1149"/>
      <c r="F48" s="1150"/>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1003" t="s">
        <v>14</v>
      </c>
      <c r="AB48" s="1004"/>
      <c r="AC48" s="1164" t="str">
        <f>IF(OR(F15=4,F15=5),"R6.6","R"&amp;D15&amp;"."&amp;F15)&amp;"～R"&amp;K15&amp;"."&amp;M15</f>
        <v>R6.6～R7.3</v>
      </c>
      <c r="AD48" s="1164"/>
      <c r="AE48" s="1164"/>
      <c r="AF48" s="1164"/>
      <c r="AG48" s="1164"/>
      <c r="AH48" s="1164"/>
      <c r="AS48" s="1012" t="str">
        <f>IFERROR(IF(AND(OR(AP58=1,AP58=2),OR(AP59=1,AP59=2),OR(AP60=1,AP60=2)),"処遇加算Ⅰ",IF(AND(OR(AP58=1,AP58=2),OR(AP59=1,AP59=2),OR(AP60=0,AP60=3)),"処遇加算Ⅱ",IF(OR(OR(AP58=1,AP58=2),OR(AP59=1,AP59=2)),"処遇加算Ⅲ",""))),"")</f>
        <v/>
      </c>
      <c r="AT48" s="1012"/>
      <c r="AU48" s="1012"/>
      <c r="AV48" s="1012"/>
      <c r="AW48" s="1012" t="str">
        <f>IFERROR(IF(AND(AP61=1,AP62=1,AP63=1),"特定加算Ⅰ",IF(AND(AP61=1,AP62=2,AP63=1),"特定加算Ⅱ",IF(OR(AP61=2,AP62=2,AP63=2),"特定加算なし",""))),"")</f>
        <v>特定加算なし</v>
      </c>
      <c r="AX48" s="1012"/>
      <c r="AY48" s="1012"/>
      <c r="AZ48" s="1012"/>
      <c r="BA48" s="1012" t="str">
        <f>IFERROR(IF(OR(L9="ベア加算",AND(L9="ベア加算なし",AP57=1)),"ベア加算",IF(AP57=2,"ベア加算なし","")),"")</f>
        <v/>
      </c>
      <c r="BB48" s="1012"/>
      <c r="BC48" s="1012"/>
      <c r="BD48" s="1012"/>
      <c r="BE48" s="1013" t="str">
        <f>AS48&amp;AW48&amp;BA48</f>
        <v>特定加算なし</v>
      </c>
      <c r="BF48" s="1013"/>
      <c r="BG48" s="1013"/>
      <c r="BH48" s="1013"/>
      <c r="BI48" s="1013"/>
      <c r="BJ48" s="1013"/>
      <c r="BK48" s="1013"/>
      <c r="BL48" s="1013"/>
      <c r="BM48" s="1013"/>
      <c r="BN48" s="1013"/>
      <c r="BO48" s="1013"/>
      <c r="BP48" s="1013"/>
      <c r="BQ48" s="241"/>
      <c r="BR48" s="241"/>
      <c r="BS48" s="241"/>
      <c r="BT48" s="241"/>
      <c r="BU48" s="241"/>
      <c r="BV48" s="241"/>
      <c r="BW48" s="241"/>
      <c r="BX48" s="241"/>
      <c r="BY48" s="241"/>
      <c r="BZ48" s="241"/>
      <c r="CD48" s="242"/>
    </row>
    <row r="49" spans="2:88" ht="18" customHeight="1">
      <c r="B49" s="1152" t="s">
        <v>2163</v>
      </c>
      <c r="C49" s="1153"/>
      <c r="D49" s="1153"/>
      <c r="E49" s="1153"/>
      <c r="F49" s="1154"/>
      <c r="G49" s="1137" t="str">
        <f>IFERROR(IF(AND(OR(AH58=1,AH58=2),OR(AH59=1,AH59=2),OR(AH60=1,AH60=2)),"処遇加算Ⅰ",IF(AND(OR(AH58=1,AH58=2),OR(AH59=1,AH59=2),OR(AH60=0,AH60=3)),"処遇加算Ⅱ",IF(OR(OR(AH58=1,AH58=2),OR(AH59=1,AH59=2)),"処遇加算Ⅲ",""))),"")</f>
        <v/>
      </c>
      <c r="H49" s="1138"/>
      <c r="I49" s="1138"/>
      <c r="J49" s="1138"/>
      <c r="K49" s="1163"/>
      <c r="L49" s="1137" t="str">
        <f>IFERROR(IF(G9="","",IF(AND(AH61=1,AH62=1,AH63=1),"特定加算Ⅰ",IF(AND(AH61=1,AH62=2,AH63=1),"特定加算Ⅱ",IF(OR(AH61=2,AH62=2,AH63=2),"特定加算なし","")))),"")</f>
        <v/>
      </c>
      <c r="M49" s="1138"/>
      <c r="N49" s="1138"/>
      <c r="O49" s="1138"/>
      <c r="P49" s="1139"/>
      <c r="Q49" s="1140" t="str">
        <f>IFERROR(IF(OR(L9="ベア加算",AND(L9="ベア加算なし",AH57=1)),"ベア加算",IF(AH57=2,"ベア加算なし","")),"")</f>
        <v/>
      </c>
      <c r="R49" s="1138"/>
      <c r="S49" s="1138"/>
      <c r="T49" s="1138"/>
      <c r="U49" s="1139"/>
      <c r="V49" s="1141" t="s">
        <v>12</v>
      </c>
      <c r="W49" s="1142"/>
      <c r="X49" s="1142"/>
      <c r="Y49" s="1142"/>
      <c r="Z49" s="1142"/>
      <c r="AA49" s="1055"/>
      <c r="AB49" s="1055"/>
      <c r="AC49" s="1035" t="str">
        <f>IFERROR(VLOOKUP(BE48,【参考】数式用2!E6:F23,2,FALSE),"")</f>
        <v/>
      </c>
      <c r="AD49" s="1036"/>
      <c r="AE49" s="1036"/>
      <c r="AF49" s="1036"/>
      <c r="AG49" s="1036"/>
      <c r="AH49" s="1037"/>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52" t="s">
        <v>2164</v>
      </c>
      <c r="C50" s="1153"/>
      <c r="D50" s="1153"/>
      <c r="E50" s="1153"/>
      <c r="F50" s="1154"/>
      <c r="G50" s="1158" t="str">
        <f>IFERROR(VLOOKUP(Y5,【参考】数式用!$A$5:$J$27,MATCH(G49,【参考】数式用!$B$4:$J$4,0)+1,0),"")</f>
        <v/>
      </c>
      <c r="H50" s="1159"/>
      <c r="I50" s="1159"/>
      <c r="J50" s="1159"/>
      <c r="K50" s="1160"/>
      <c r="L50" s="1158" t="str">
        <f>IFERROR(VLOOKUP(Y5,【参考】数式用!$A$5:$J$27,MATCH(L49,【参考】数式用!$B$4:$J$4,0)+1,0),"")</f>
        <v/>
      </c>
      <c r="M50" s="1159"/>
      <c r="N50" s="1159"/>
      <c r="O50" s="1159"/>
      <c r="P50" s="1161"/>
      <c r="Q50" s="1162" t="str">
        <f>IFERROR(VLOOKUP(Y5,【参考】数式用!$A$5:$J$27,MATCH(Q49,【参考】数式用!$B$4:$J$4,0)+1,0),"")</f>
        <v/>
      </c>
      <c r="R50" s="1159"/>
      <c r="S50" s="1159"/>
      <c r="T50" s="1159"/>
      <c r="U50" s="1161"/>
      <c r="V50" s="1117">
        <f>SUM(G50,L50,Q50)</f>
        <v>0</v>
      </c>
      <c r="W50" s="1118"/>
      <c r="X50" s="1118"/>
      <c r="Y50" s="1118"/>
      <c r="Z50" s="1118"/>
      <c r="AA50" s="1055"/>
      <c r="AB50" s="1055"/>
      <c r="AC50" s="1171" t="str">
        <f>IFERROR(VLOOKUP(Y5,【参考】数式用!$A$5:$AB$27,MATCH(AC49,【参考】数式用!$B$4:$AB$4,0)+1,FALSE),"")</f>
        <v/>
      </c>
      <c r="AD50" s="1172"/>
      <c r="AE50" s="1172"/>
      <c r="AF50" s="1172"/>
      <c r="AG50" s="1172"/>
      <c r="AH50" s="1173"/>
      <c r="AS50" s="1010" t="s">
        <v>2195</v>
      </c>
      <c r="AT50" s="1010"/>
      <c r="AU50" s="1010"/>
      <c r="AV50" s="1010"/>
      <c r="AW50" s="1010" t="s">
        <v>2196</v>
      </c>
      <c r="AX50" s="1010"/>
      <c r="AY50" s="1010"/>
      <c r="AZ50" s="1010"/>
      <c r="BA50" s="1010" t="s">
        <v>15</v>
      </c>
      <c r="BB50" s="1010"/>
      <c r="BC50" s="1010"/>
      <c r="BD50" s="1010"/>
      <c r="BE50" s="1010" t="s">
        <v>2197</v>
      </c>
      <c r="BF50" s="1010"/>
      <c r="BG50" s="1010"/>
      <c r="BH50" s="1010"/>
      <c r="BI50" s="1010" t="s">
        <v>2200</v>
      </c>
      <c r="BJ50" s="1010"/>
      <c r="BK50" s="1010"/>
      <c r="BL50" s="1010"/>
      <c r="BM50" s="241"/>
      <c r="BN50" s="1010" t="s">
        <v>2199</v>
      </c>
      <c r="BO50" s="1010"/>
      <c r="BP50" s="1010"/>
      <c r="BQ50" s="1010"/>
      <c r="BR50" s="1010"/>
      <c r="BS50" s="1010"/>
      <c r="BT50" s="241"/>
      <c r="BV50" s="1175" t="s">
        <v>2202</v>
      </c>
      <c r="BW50" s="1176"/>
      <c r="BX50" s="1176"/>
      <c r="BY50" s="1176"/>
      <c r="BZ50" s="1176"/>
      <c r="CA50" s="1177"/>
      <c r="CD50" s="242"/>
    </row>
    <row r="51" spans="2:88" ht="17.25" customHeight="1">
      <c r="B51" s="1155" t="s">
        <v>2294</v>
      </c>
      <c r="C51" s="1156"/>
      <c r="D51" s="1156"/>
      <c r="E51" s="1156"/>
      <c r="F51" s="1157"/>
      <c r="G51" s="1028" t="str">
        <f>IFERROR(ROUNDDOWN(ROUND(AM5*G50,0)*P5,0)*H53,"")</f>
        <v/>
      </c>
      <c r="H51" s="1028"/>
      <c r="I51" s="1028"/>
      <c r="J51" s="1028"/>
      <c r="K51" s="148" t="s">
        <v>2289</v>
      </c>
      <c r="L51" s="1027" t="str">
        <f>IFERROR(ROUNDDOWN(ROUND(AM5*L50,0)*P5,0)*H53,"")</f>
        <v/>
      </c>
      <c r="M51" s="1028"/>
      <c r="N51" s="1028"/>
      <c r="O51" s="1028"/>
      <c r="P51" s="148" t="s">
        <v>2289</v>
      </c>
      <c r="Q51" s="1027" t="str">
        <f>IFERROR(ROUNDDOWN(ROUND(AM5*Q50,0)*P5,0)*H53,"")</f>
        <v/>
      </c>
      <c r="R51" s="1028"/>
      <c r="S51" s="1028"/>
      <c r="T51" s="1028"/>
      <c r="U51" s="149" t="s">
        <v>2289</v>
      </c>
      <c r="V51" s="1135">
        <f>IFERROR(SUM(G51,L51,Q51),"")</f>
        <v>0</v>
      </c>
      <c r="W51" s="1136"/>
      <c r="X51" s="1136"/>
      <c r="Y51" s="1136"/>
      <c r="Z51" s="150" t="s">
        <v>2289</v>
      </c>
      <c r="AB51" s="151"/>
      <c r="AC51" s="1027" t="str">
        <f>IFERROR(ROUNDDOWN(ROUND(AM5*AC50,0)*P5,0)*AD53,"")</f>
        <v/>
      </c>
      <c r="AD51" s="1028"/>
      <c r="AE51" s="1028"/>
      <c r="AF51" s="1028"/>
      <c r="AG51" s="1028"/>
      <c r="AH51" s="149" t="s">
        <v>2289</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1178">
        <f>IF(AND(Q49="ベア加算なし",BA48="ベア加算"),ROUNDDOWN(ROUND(AM5*VLOOKUP(Y5,【参考】数式用!$A$5:$AB$27,9,FALSE),0)*P5,0)*AD53,0)</f>
        <v>0</v>
      </c>
      <c r="BW51" s="1179"/>
      <c r="BX51" s="1179"/>
      <c r="BY51" s="1179"/>
      <c r="BZ51" s="1179"/>
      <c r="CA51" s="1180"/>
      <c r="CD51" s="242"/>
    </row>
    <row r="52" spans="2:88" ht="13.5" customHeight="1">
      <c r="B52" s="1155"/>
      <c r="C52" s="1156"/>
      <c r="D52" s="1156"/>
      <c r="E52" s="1156"/>
      <c r="F52" s="1157"/>
      <c r="G52" s="1031" t="str">
        <f>IFERROR("("&amp;TEXT(G51/H53,"#,##0円")&amp;"/月)","")</f>
        <v/>
      </c>
      <c r="H52" s="1026"/>
      <c r="I52" s="1026"/>
      <c r="J52" s="1026"/>
      <c r="K52" s="1026"/>
      <c r="L52" s="1026" t="str">
        <f>IFERROR("("&amp;TEXT(L51/H53,"#,##0円")&amp;"/月)","")</f>
        <v/>
      </c>
      <c r="M52" s="1026"/>
      <c r="N52" s="1026"/>
      <c r="O52" s="1026"/>
      <c r="P52" s="1026"/>
      <c r="Q52" s="1026" t="str">
        <f>IFERROR("("&amp;TEXT(Q51/H53,"#,##0円")&amp;"/月)","")</f>
        <v/>
      </c>
      <c r="R52" s="1026"/>
      <c r="S52" s="1026"/>
      <c r="T52" s="1026"/>
      <c r="U52" s="1026"/>
      <c r="V52" s="1026" t="str">
        <f>IFERROR("("&amp;TEXT(V51/H53,"#,##0円")&amp;"/月)","")</f>
        <v>(0円/月)</v>
      </c>
      <c r="W52" s="1026"/>
      <c r="X52" s="1026"/>
      <c r="Y52" s="1026"/>
      <c r="Z52" s="1026"/>
      <c r="AB52" s="151"/>
      <c r="AC52" s="1029" t="str">
        <f>IFERROR("("&amp;TEXT(AC51/AD53,"#,##0円")&amp;"/月)","")</f>
        <v/>
      </c>
      <c r="AD52" s="1030"/>
      <c r="AE52" s="1030"/>
      <c r="AF52" s="1030"/>
      <c r="AG52" s="1030"/>
      <c r="AH52" s="103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13" t="s">
        <v>244</v>
      </c>
      <c r="V56" s="1013"/>
      <c r="W56" s="1013"/>
      <c r="X56" s="1013"/>
      <c r="Y56" s="1013"/>
      <c r="Z56" s="1013"/>
      <c r="AA56" s="245"/>
      <c r="AB56" s="249"/>
      <c r="AC56" s="1013" t="str">
        <f>IF(F15=4,"R6.4～R6.5",IF(F15=5,"R6.5",""))</f>
        <v>R6.4～R6.5</v>
      </c>
      <c r="AD56" s="1013"/>
      <c r="AE56" s="1013"/>
      <c r="AF56" s="1013"/>
      <c r="AG56" s="1013"/>
      <c r="AH56" s="1013"/>
      <c r="AI56" s="250"/>
      <c r="AJ56" s="249"/>
      <c r="AK56" s="1013" t="str">
        <f>IF(OR(F15=4,F15=5),"R6.6","R"&amp;D15&amp;"."&amp;F15)&amp;"～R"&amp;K15&amp;"."&amp;M15</f>
        <v>R6.6～R7.3</v>
      </c>
      <c r="AL56" s="1013"/>
      <c r="AM56" s="1013"/>
      <c r="AN56" s="1013"/>
      <c r="AO56" s="1013"/>
      <c r="AP56" s="1013"/>
      <c r="AQ56" s="245"/>
      <c r="AR56" s="245"/>
      <c r="AS56" s="1016" t="s">
        <v>2420</v>
      </c>
      <c r="AT56" s="1016"/>
      <c r="AU56" s="1016"/>
      <c r="AV56" s="1016"/>
      <c r="AW56" s="1016" t="s">
        <v>2419</v>
      </c>
      <c r="AX56" s="1016"/>
      <c r="AY56" s="1016"/>
      <c r="AZ56" s="1016"/>
    </row>
    <row r="57" spans="2:88" ht="15.95" customHeight="1">
      <c r="U57" s="1010" t="s">
        <v>2203</v>
      </c>
      <c r="V57" s="1010"/>
      <c r="W57" s="1010"/>
      <c r="X57" s="1010"/>
      <c r="Y57" s="1010"/>
      <c r="Z57" s="532" t="str">
        <f>IF(AND(B9&lt;&gt;"処遇加算なし",F15=4),IF(V21="✓",1,IF(V22="✓",2,"")),"")</f>
        <v/>
      </c>
      <c r="AA57" s="245"/>
      <c r="AB57" s="249"/>
      <c r="AC57" s="1010" t="s">
        <v>2203</v>
      </c>
      <c r="AD57" s="1010"/>
      <c r="AE57" s="1010"/>
      <c r="AF57" s="1010"/>
      <c r="AG57" s="1010"/>
      <c r="AH57" s="534">
        <f>IF(AND(F15&lt;&gt;4,F15&lt;&gt;5),0,IF(AT8="○",1,0))</f>
        <v>0</v>
      </c>
      <c r="AI57" s="253"/>
      <c r="AJ57" s="249"/>
      <c r="AK57" s="1010" t="s">
        <v>2203</v>
      </c>
      <c r="AL57" s="1010"/>
      <c r="AM57" s="1010"/>
      <c r="AN57" s="1010"/>
      <c r="AO57" s="1010"/>
      <c r="AP57" s="170">
        <f>IF(AT8="○",1,0)</f>
        <v>0</v>
      </c>
      <c r="AQ57" s="245"/>
      <c r="AR57" s="245"/>
      <c r="AS57" s="1009"/>
      <c r="AT57" s="1009"/>
      <c r="AU57" s="1009"/>
      <c r="AV57" s="1009"/>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19" t="s">
        <v>2204</v>
      </c>
      <c r="V58" s="1019"/>
      <c r="W58" s="1019"/>
      <c r="X58" s="1019"/>
      <c r="Y58" s="1019"/>
      <c r="Z58" s="532" t="str">
        <f>IF(AND(B9&lt;&gt;"処遇加算なし",F15=4),IF(V24="✓",1,IF(V25="✓",2,IF(V26="✓",3,""))),"")</f>
        <v/>
      </c>
      <c r="AA58" s="245"/>
      <c r="AB58" s="249"/>
      <c r="AC58" s="1019" t="s">
        <v>2204</v>
      </c>
      <c r="AD58" s="1019"/>
      <c r="AE58" s="1019"/>
      <c r="AF58" s="1019"/>
      <c r="AG58" s="1019"/>
      <c r="AH58" s="170">
        <f>IF(AND(F15&lt;&gt;4,F15&lt;&gt;5),0,IF(AU8="○",1,3))</f>
        <v>3</v>
      </c>
      <c r="AI58" s="253"/>
      <c r="AJ58" s="249"/>
      <c r="AK58" s="1019" t="s">
        <v>2204</v>
      </c>
      <c r="AL58" s="1019"/>
      <c r="AM58" s="1019"/>
      <c r="AN58" s="1019"/>
      <c r="AO58" s="1019"/>
      <c r="AP58" s="170">
        <f>IF(AU8="○",1,3)</f>
        <v>3</v>
      </c>
      <c r="AQ58" s="245"/>
      <c r="AR58" s="245"/>
      <c r="AS58" s="1010" t="str">
        <f>IF(OR(AND(Z58=1,AH58=3),AND(Z58=1,AP58=3),AND(Z58=2,AH58=3,AH59=3),AND(Z58=2,AP58=3,AP59=3)),"○","")</f>
        <v/>
      </c>
      <c r="AT58" s="1010"/>
      <c r="AU58" s="1010"/>
      <c r="AV58" s="1010"/>
      <c r="AW58" s="1010" t="str">
        <f>IF(OR(AND(Z58=1,AH58=2),AND(Z58=1,AP58=2),AND(Z58=2,AH58=2,AH59=2),AND(Z58=2,AP58=2,AP59=2)),"○","")</f>
        <v/>
      </c>
      <c r="AX58" s="1010"/>
      <c r="AY58" s="1010"/>
      <c r="AZ58" s="1010"/>
      <c r="BP58" s="251"/>
      <c r="BR58" s="251"/>
      <c r="BS58" s="251"/>
      <c r="BT58" s="251"/>
      <c r="BU58" s="251"/>
      <c r="BV58" s="251"/>
      <c r="BW58" s="251"/>
      <c r="BX58" s="251"/>
      <c r="BY58" s="251"/>
      <c r="BZ58" s="251"/>
      <c r="CA58" s="251"/>
      <c r="CB58" s="251"/>
      <c r="CC58" s="251"/>
      <c r="CD58" s="251"/>
      <c r="CE58" s="251"/>
      <c r="CF58" s="251"/>
      <c r="CH58" s="254"/>
    </row>
    <row r="59" spans="2:88" ht="15.95" customHeight="1">
      <c r="U59" s="1019" t="s">
        <v>2205</v>
      </c>
      <c r="V59" s="1019"/>
      <c r="W59" s="1019"/>
      <c r="X59" s="1019"/>
      <c r="Y59" s="1019"/>
      <c r="Z59" s="532" t="str">
        <f>IF(AND(B9&lt;&gt;"処遇加算なし",F15=4),IF(V28="✓",1,IF(V29="✓",2,IF(V30="✓",3,""))),"")</f>
        <v/>
      </c>
      <c r="AA59" s="245"/>
      <c r="AB59" s="249"/>
      <c r="AC59" s="1019" t="s">
        <v>2205</v>
      </c>
      <c r="AD59" s="1019"/>
      <c r="AE59" s="1019"/>
      <c r="AF59" s="1019"/>
      <c r="AG59" s="1019"/>
      <c r="AH59" s="170">
        <f>IF(AND(F15&lt;&gt;4,F15&lt;&gt;5),0,IF(AV8="○",1,3))</f>
        <v>3</v>
      </c>
      <c r="AI59" s="253"/>
      <c r="AJ59" s="249"/>
      <c r="AK59" s="1019" t="s">
        <v>2205</v>
      </c>
      <c r="AL59" s="1019"/>
      <c r="AM59" s="1019"/>
      <c r="AN59" s="1019"/>
      <c r="AO59" s="1019"/>
      <c r="AP59" s="170">
        <f>IF(AV8="○",1,3)</f>
        <v>3</v>
      </c>
      <c r="AQ59" s="245"/>
      <c r="AR59" s="245"/>
      <c r="AS59" s="1010" t="str">
        <f>IF(OR(AND(Z59=1,AH59=3),AND(Z59=1,AP59=3),AND(Z59=2,AH58=3,AH59=3),AND(Z59=2,AP58=3,AP59=3)),"○","")</f>
        <v/>
      </c>
      <c r="AT59" s="1010"/>
      <c r="AU59" s="1010"/>
      <c r="AV59" s="1010"/>
      <c r="AW59" s="1010" t="str">
        <f>IF(OR(AND(Z59=1,AH58=2),AND(Z59=1,AP58=2),AND(Z59=2,AH58=2,AH59=2),AND(Z59=2,AP58=2,AP59=2)),"○","")</f>
        <v/>
      </c>
      <c r="AX59" s="1010"/>
      <c r="AY59" s="1010"/>
      <c r="AZ59" s="1010"/>
      <c r="BP59" s="251"/>
      <c r="BR59" s="251"/>
      <c r="BS59" s="251"/>
      <c r="BT59" s="251"/>
      <c r="BU59" s="251"/>
      <c r="BV59" s="251"/>
      <c r="BW59" s="251"/>
      <c r="BX59" s="251"/>
      <c r="BY59" s="251"/>
      <c r="BZ59" s="251"/>
      <c r="CA59" s="251"/>
      <c r="CB59" s="251"/>
      <c r="CC59" s="251"/>
      <c r="CD59" s="251"/>
      <c r="CE59" s="251"/>
      <c r="CF59" s="251"/>
      <c r="CH59" s="254"/>
    </row>
    <row r="60" spans="2:88" ht="15.95" customHeight="1">
      <c r="U60" s="1019" t="s">
        <v>2206</v>
      </c>
      <c r="V60" s="1019"/>
      <c r="W60" s="1019"/>
      <c r="X60" s="1019"/>
      <c r="Y60" s="1019"/>
      <c r="Z60" s="532" t="str">
        <f>IF(AND(B9&lt;&gt;"処遇加算なし",F15=4),IF(V32="✓",1,IF(V33="✓",2,"")),"")</f>
        <v/>
      </c>
      <c r="AA60" s="245"/>
      <c r="AB60" s="249"/>
      <c r="AC60" s="1019" t="s">
        <v>2206</v>
      </c>
      <c r="AD60" s="1019"/>
      <c r="AE60" s="1019"/>
      <c r="AF60" s="1019"/>
      <c r="AG60" s="1019"/>
      <c r="AH60" s="170">
        <f>IF(AND(F15&lt;&gt;4,F15&lt;&gt;5),0,IF(AW8="○",1,3))</f>
        <v>3</v>
      </c>
      <c r="AI60" s="253"/>
      <c r="AJ60" s="249"/>
      <c r="AK60" s="1019" t="s">
        <v>2206</v>
      </c>
      <c r="AL60" s="1019"/>
      <c r="AM60" s="1019"/>
      <c r="AN60" s="1019"/>
      <c r="AO60" s="1019"/>
      <c r="AP60" s="170">
        <f>IF(AW8="○",1,3)</f>
        <v>3</v>
      </c>
      <c r="AQ60" s="245"/>
      <c r="AR60" s="245"/>
      <c r="AS60" s="1011" t="str">
        <f>IF(OR(AND(Z60=1,AH60=3),AND(Z60=1,AP60=3)),"○","")</f>
        <v/>
      </c>
      <c r="AT60" s="1011"/>
      <c r="AU60" s="1011"/>
      <c r="AV60" s="1011"/>
      <c r="AW60" s="1011" t="str">
        <f>IF(OR(AND(Z60=1,AH60=2),AND(Z60=1,AP60=2)),"○","")</f>
        <v/>
      </c>
      <c r="AX60" s="1011"/>
      <c r="AY60" s="1011"/>
      <c r="AZ60" s="1011"/>
      <c r="BP60" s="251"/>
      <c r="BR60" s="251"/>
      <c r="BS60" s="251"/>
      <c r="BT60" s="251"/>
      <c r="BU60" s="251"/>
      <c r="BV60" s="251"/>
      <c r="BW60" s="251"/>
      <c r="BX60" s="251"/>
      <c r="BY60" s="251"/>
      <c r="BZ60" s="251"/>
      <c r="CA60" s="251"/>
      <c r="CB60" s="251"/>
      <c r="CC60" s="251"/>
      <c r="CD60" s="251"/>
      <c r="CE60" s="251"/>
      <c r="CF60" s="251"/>
      <c r="CH60" s="254"/>
    </row>
    <row r="61" spans="2:88" ht="15.95" customHeight="1">
      <c r="U61" s="1019" t="s">
        <v>2207</v>
      </c>
      <c r="V61" s="1019"/>
      <c r="W61" s="1019"/>
      <c r="X61" s="1019"/>
      <c r="Y61" s="1019"/>
      <c r="Z61" s="532" t="str">
        <f>IF(AND(B9&lt;&gt;"処遇加算なし",F15=4),IF(V36="✓",1,IF(V37="✓",2,"")),"")</f>
        <v/>
      </c>
      <c r="AA61" s="245"/>
      <c r="AB61" s="249"/>
      <c r="AC61" s="1019" t="s">
        <v>2207</v>
      </c>
      <c r="AD61" s="1019"/>
      <c r="AE61" s="1019"/>
      <c r="AF61" s="1019"/>
      <c r="AG61" s="1019"/>
      <c r="AH61" s="170">
        <f>IF(AND(F15&lt;&gt;4,F15&lt;&gt;5),0,IF(AX8="○",1,2))</f>
        <v>2</v>
      </c>
      <c r="AI61" s="253"/>
      <c r="AJ61" s="249"/>
      <c r="AK61" s="1019" t="s">
        <v>2207</v>
      </c>
      <c r="AL61" s="1019"/>
      <c r="AM61" s="1019"/>
      <c r="AN61" s="1019"/>
      <c r="AO61" s="1019"/>
      <c r="AP61" s="170">
        <f>IF(AX8="○",1,2)</f>
        <v>2</v>
      </c>
      <c r="AQ61" s="245"/>
      <c r="AR61" s="245"/>
      <c r="AS61" s="1010" t="str">
        <f>IF(OR(AND(Z61=1,AH61=2),AND(Z61=1,AP61=2)),"○","")</f>
        <v/>
      </c>
      <c r="AT61" s="1010"/>
      <c r="AU61" s="1010"/>
      <c r="AV61" s="1010"/>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19" t="s">
        <v>2208</v>
      </c>
      <c r="V62" s="1019"/>
      <c r="W62" s="1019"/>
      <c r="X62" s="1019"/>
      <c r="Y62" s="1019"/>
      <c r="Z62" s="532" t="str">
        <f>IF(AND(B9&lt;&gt;"処遇加算なし",F15=4),IF(V40="✓",1,IF(V41="✓",2,"")),"")</f>
        <v/>
      </c>
      <c r="AA62" s="245"/>
      <c r="AB62" s="249"/>
      <c r="AC62" s="1019" t="s">
        <v>2208</v>
      </c>
      <c r="AD62" s="1019"/>
      <c r="AE62" s="1019"/>
      <c r="AF62" s="1019"/>
      <c r="AG62" s="1019"/>
      <c r="AH62" s="170">
        <f>IF(AND(F15&lt;&gt;4,F15&lt;&gt;5),0,IF(AY8="○",1,2))</f>
        <v>2</v>
      </c>
      <c r="AI62" s="253"/>
      <c r="AJ62" s="249"/>
      <c r="AK62" s="1019" t="s">
        <v>2208</v>
      </c>
      <c r="AL62" s="1019"/>
      <c r="AM62" s="1019"/>
      <c r="AN62" s="1019"/>
      <c r="AO62" s="1019"/>
      <c r="AP62" s="170">
        <f>IF(AY8="○",1,2)</f>
        <v>2</v>
      </c>
      <c r="AQ62" s="245"/>
      <c r="AR62" s="245"/>
      <c r="AS62" s="1010" t="str">
        <f>IF(OR(AND(Z62=1,AH62=2),AND(Z62=1,AP62=2)),"○","")</f>
        <v/>
      </c>
      <c r="AT62" s="1010"/>
      <c r="AU62" s="1010"/>
      <c r="AV62" s="1010"/>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10" t="s">
        <v>2209</v>
      </c>
      <c r="V63" s="1010"/>
      <c r="W63" s="1010"/>
      <c r="X63" s="1010"/>
      <c r="Y63" s="1010"/>
      <c r="Z63" s="532" t="str">
        <f>IF(AND(B9&lt;&gt;"処遇加算なし",F15=4),IF(V44="✓",1,IF(V45="✓",2,"")),"")</f>
        <v/>
      </c>
      <c r="AA63" s="245"/>
      <c r="AB63" s="249"/>
      <c r="AC63" s="1010" t="s">
        <v>2209</v>
      </c>
      <c r="AD63" s="1010"/>
      <c r="AE63" s="1010"/>
      <c r="AF63" s="1010"/>
      <c r="AG63" s="1010"/>
      <c r="AH63" s="170">
        <f>IF(AND(F15&lt;&gt;4,F15&lt;&gt;5),0,IF(AZ8="○",1,2))</f>
        <v>2</v>
      </c>
      <c r="AI63" s="253"/>
      <c r="AJ63" s="249"/>
      <c r="AK63" s="1010" t="s">
        <v>2209</v>
      </c>
      <c r="AL63" s="1010"/>
      <c r="AM63" s="1010"/>
      <c r="AN63" s="1010"/>
      <c r="AO63" s="1010"/>
      <c r="AP63" s="170">
        <f>IF(AZ8="○",1,2)</f>
        <v>2</v>
      </c>
      <c r="AQ63" s="245"/>
      <c r="AR63" s="245"/>
      <c r="AS63" s="1010" t="str">
        <f>IF(OR(AND(Z63=1,AH63=2),AND(Z63=1,AP63=2)),"○","")</f>
        <v/>
      </c>
      <c r="AT63" s="1010"/>
      <c r="AU63" s="1010"/>
      <c r="AV63" s="1010"/>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o6yoZ1Wahi40lu1CnQ/u2VwoLY6Jfkt7O97pMaIoaSVk0ocKB31o0oQFVMNzCUw/g7hzAqMDeaHlpaoW5m9Q==" saltValue="v51Nog+9TasqLGj/kQU7E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90" t="s">
        <v>253</v>
      </c>
      <c r="B2" s="1193" t="s">
        <v>254</v>
      </c>
      <c r="C2" s="1194"/>
      <c r="D2" s="1194"/>
      <c r="E2" s="1195"/>
      <c r="F2" s="1196" t="s">
        <v>255</v>
      </c>
      <c r="G2" s="1197"/>
      <c r="H2" s="1198"/>
      <c r="I2" s="1190" t="s">
        <v>256</v>
      </c>
      <c r="J2" s="1199"/>
      <c r="K2" s="1201" t="s">
        <v>257</v>
      </c>
      <c r="L2" s="1202"/>
      <c r="M2" s="1202"/>
      <c r="N2" s="1202"/>
      <c r="O2" s="1202"/>
      <c r="P2" s="1202"/>
      <c r="Q2" s="1202"/>
      <c r="R2" s="1202"/>
      <c r="S2" s="1202"/>
      <c r="T2" s="1202"/>
      <c r="U2" s="1202"/>
      <c r="V2" s="1202"/>
      <c r="W2" s="1202"/>
      <c r="X2" s="1202"/>
      <c r="Y2" s="1202"/>
      <c r="Z2" s="1202"/>
      <c r="AA2" s="1202"/>
      <c r="AB2" s="1203"/>
      <c r="AC2" s="1187" t="s">
        <v>258</v>
      </c>
      <c r="AD2" s="7"/>
      <c r="AE2" s="1190" t="s">
        <v>253</v>
      </c>
      <c r="AF2" s="1190" t="s">
        <v>2269</v>
      </c>
      <c r="AG2" s="1210"/>
      <c r="AH2" s="1199"/>
      <c r="AJ2" s="9" t="s">
        <v>260</v>
      </c>
      <c r="AK2" s="10" t="s">
        <v>260</v>
      </c>
      <c r="AM2" s="11" t="s">
        <v>204</v>
      </c>
      <c r="AO2" s="11" t="s">
        <v>18</v>
      </c>
      <c r="AQ2" s="12" t="s">
        <v>261</v>
      </c>
      <c r="AS2" s="1215" t="s">
        <v>2146</v>
      </c>
      <c r="AT2" s="1218" t="s">
        <v>259</v>
      </c>
    </row>
    <row r="3" spans="1:46" ht="51.75" customHeight="1" thickBot="1">
      <c r="A3" s="1191"/>
      <c r="B3" s="1204" t="s">
        <v>263</v>
      </c>
      <c r="C3" s="1205"/>
      <c r="D3" s="1205"/>
      <c r="E3" s="1206"/>
      <c r="F3" s="1204" t="s">
        <v>264</v>
      </c>
      <c r="G3" s="1205"/>
      <c r="H3" s="1206"/>
      <c r="I3" s="1192"/>
      <c r="J3" s="1200"/>
      <c r="K3" s="1207" t="s">
        <v>265</v>
      </c>
      <c r="L3" s="1208"/>
      <c r="M3" s="1208"/>
      <c r="N3" s="1208"/>
      <c r="O3" s="1208"/>
      <c r="P3" s="1208"/>
      <c r="Q3" s="1208"/>
      <c r="R3" s="1208"/>
      <c r="S3" s="1208"/>
      <c r="T3" s="1208"/>
      <c r="U3" s="1208"/>
      <c r="V3" s="1208"/>
      <c r="W3" s="1208"/>
      <c r="X3" s="1208"/>
      <c r="Y3" s="1208"/>
      <c r="Z3" s="1208"/>
      <c r="AA3" s="1208"/>
      <c r="AB3" s="1209"/>
      <c r="AC3" s="1188"/>
      <c r="AD3" s="7"/>
      <c r="AE3" s="1191"/>
      <c r="AF3" s="1191"/>
      <c r="AG3" s="1211"/>
      <c r="AH3" s="1212"/>
      <c r="AJ3" s="13" t="s">
        <v>266</v>
      </c>
      <c r="AK3" s="14" t="s">
        <v>266</v>
      </c>
      <c r="AM3" s="15"/>
      <c r="AO3" s="15"/>
      <c r="AQ3" s="16" t="s">
        <v>20</v>
      </c>
      <c r="AS3" s="1216"/>
      <c r="AT3" s="1219"/>
    </row>
    <row r="4" spans="1:46" ht="41.25" customHeight="1" thickBot="1">
      <c r="A4" s="1192"/>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9"/>
      <c r="AD4" s="7"/>
      <c r="AE4" s="1192"/>
      <c r="AF4" s="1191"/>
      <c r="AG4" s="1211"/>
      <c r="AH4" s="1212"/>
      <c r="AJ4" s="13" t="s">
        <v>277</v>
      </c>
      <c r="AK4" s="14" t="s">
        <v>277</v>
      </c>
      <c r="AQ4" s="16" t="s">
        <v>273</v>
      </c>
      <c r="AS4" s="1217"/>
      <c r="AT4" s="1220"/>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13" t="s">
        <v>2279</v>
      </c>
      <c r="AF29" s="1213"/>
      <c r="AG29" s="1213"/>
      <c r="AH29" s="1213"/>
    </row>
    <row r="30" spans="1:46" ht="18.75" customHeight="1">
      <c r="K30" s="7"/>
      <c r="L30" s="7"/>
      <c r="M30" s="7"/>
      <c r="N30" s="7"/>
      <c r="O30" s="7"/>
      <c r="P30" s="7"/>
      <c r="Q30" s="7"/>
      <c r="R30" s="7"/>
      <c r="S30" s="7"/>
      <c r="T30" s="7"/>
      <c r="U30" s="7"/>
      <c r="V30" s="7"/>
      <c r="W30" s="7"/>
      <c r="X30" s="7"/>
      <c r="Y30" s="7"/>
      <c r="Z30" s="7"/>
      <c r="AA30" s="7"/>
      <c r="AB30" s="7"/>
      <c r="AC30" s="7"/>
      <c r="AD30" s="7"/>
      <c r="AE30" s="1214" t="s">
        <v>2280</v>
      </c>
      <c r="AF30" s="1214"/>
      <c r="AG30" s="1214"/>
      <c r="AH30" s="1214"/>
    </row>
    <row r="31" spans="1:46">
      <c r="K31" s="7"/>
      <c r="L31" s="7"/>
      <c r="M31" s="7"/>
      <c r="N31" s="7"/>
      <c r="O31" s="7"/>
      <c r="P31" s="7"/>
      <c r="Q31" s="7"/>
      <c r="R31" s="7"/>
      <c r="S31" s="7"/>
      <c r="T31" s="7"/>
      <c r="U31" s="7"/>
      <c r="V31" s="7"/>
      <c r="W31" s="7"/>
      <c r="X31" s="7"/>
      <c r="Y31" s="7"/>
      <c r="Z31" s="7"/>
      <c r="AA31" s="7"/>
      <c r="AB31" s="7"/>
      <c r="AC31" s="7"/>
      <c r="AD31" s="7"/>
      <c r="AE31" s="1214"/>
      <c r="AF31" s="1214"/>
      <c r="AG31" s="1214"/>
      <c r="AH31" s="1214"/>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22" t="s">
        <v>254</v>
      </c>
      <c r="C3" s="1221" t="s">
        <v>255</v>
      </c>
      <c r="D3" s="1221" t="s">
        <v>256</v>
      </c>
      <c r="E3" s="1221" t="s">
        <v>262</v>
      </c>
      <c r="F3" s="1223" t="s">
        <v>2215</v>
      </c>
      <c r="G3" s="1221" t="s">
        <v>2260</v>
      </c>
      <c r="H3" s="1221"/>
      <c r="I3" s="1221" t="s">
        <v>2261</v>
      </c>
      <c r="J3" s="1221"/>
      <c r="K3" s="1221" t="s">
        <v>2262</v>
      </c>
      <c r="L3" s="1221"/>
      <c r="M3" s="1226" t="s">
        <v>2185</v>
      </c>
      <c r="N3" s="1226" t="s">
        <v>2186</v>
      </c>
      <c r="O3" s="1226" t="s">
        <v>2187</v>
      </c>
      <c r="P3" s="1226" t="s">
        <v>2188</v>
      </c>
      <c r="Q3" s="1226" t="s">
        <v>2189</v>
      </c>
      <c r="R3" s="1226" t="s">
        <v>2190</v>
      </c>
      <c r="S3" s="1226" t="s">
        <v>2191</v>
      </c>
    </row>
    <row r="4" spans="2:19">
      <c r="B4" s="1222"/>
      <c r="C4" s="1221"/>
      <c r="D4" s="1221"/>
      <c r="E4" s="1221"/>
      <c r="F4" s="1224"/>
      <c r="G4" s="1221"/>
      <c r="H4" s="1221"/>
      <c r="I4" s="1221"/>
      <c r="J4" s="1221"/>
      <c r="K4" s="1221"/>
      <c r="L4" s="1221"/>
      <c r="M4" s="1226"/>
      <c r="N4" s="1226"/>
      <c r="O4" s="1226"/>
      <c r="P4" s="1226"/>
      <c r="Q4" s="1226"/>
      <c r="R4" s="1226"/>
      <c r="S4" s="1226"/>
    </row>
    <row r="5" spans="2:19">
      <c r="B5" s="1222"/>
      <c r="C5" s="1221"/>
      <c r="D5" s="1221"/>
      <c r="E5" s="1221"/>
      <c r="F5" s="1225"/>
      <c r="G5" s="1221"/>
      <c r="H5" s="1221"/>
      <c r="I5" s="1221"/>
      <c r="J5" s="1221"/>
      <c r="K5" s="1221"/>
      <c r="L5" s="1221"/>
      <c r="M5" s="1226"/>
      <c r="N5" s="1226"/>
      <c r="O5" s="1226"/>
      <c r="P5" s="1226"/>
      <c r="Q5" s="1226"/>
      <c r="R5" s="1226"/>
      <c r="S5" s="122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63" t="s">
        <v>2291</v>
      </c>
      <c r="O1" s="1063"/>
      <c r="P1" s="1063"/>
      <c r="Q1" s="1063"/>
      <c r="R1" s="1063"/>
      <c r="S1" s="1063"/>
      <c r="T1" s="1063"/>
      <c r="U1" s="1063"/>
      <c r="V1" s="1063"/>
      <c r="W1" s="1063"/>
      <c r="X1" s="1063"/>
      <c r="Y1" s="1063"/>
      <c r="Z1" s="1063"/>
      <c r="AA1" s="1063"/>
      <c r="AB1" s="1063"/>
      <c r="AC1" s="1063"/>
      <c r="AD1" s="1063"/>
      <c r="AE1" s="1063"/>
      <c r="AF1" s="1181" t="s">
        <v>29</v>
      </c>
      <c r="AG1" s="1181"/>
      <c r="AH1" s="1181"/>
      <c r="AI1" s="1182" t="str">
        <f>IF(G5="","",G5)</f>
        <v>東京都</v>
      </c>
      <c r="AJ1" s="1182"/>
      <c r="AK1" s="1182"/>
      <c r="AL1" s="1182"/>
      <c r="AM1" s="1182"/>
      <c r="AN1" s="1182"/>
      <c r="AO1" s="1182"/>
      <c r="AP1" s="1182"/>
      <c r="AQ1" s="537" t="s">
        <v>2436</v>
      </c>
      <c r="AS1" s="1006" t="str">
        <f>B9&amp;G9&amp;L9</f>
        <v>処遇加算Ⅰ特定加算Ⅱベア加算なし</v>
      </c>
      <c r="AT1" s="1007"/>
      <c r="AU1" s="1007"/>
      <c r="AV1" s="1007"/>
      <c r="AW1" s="1007"/>
      <c r="AX1" s="1007"/>
      <c r="AY1" s="1007"/>
      <c r="AZ1" s="1007"/>
      <c r="BA1" s="1007"/>
      <c r="BB1" s="1007"/>
      <c r="BC1" s="1007"/>
      <c r="BD1" s="1007"/>
      <c r="BE1" s="1008"/>
      <c r="BF1" s="1005" t="str">
        <f>IFERROR(VLOOKUP(Y5,【参考】数式用!$AJ$2:$AK$24,2,FALSE),"")</f>
        <v>訪問介護</v>
      </c>
      <c r="BG1" s="1005"/>
      <c r="BH1" s="1005"/>
      <c r="BI1" s="1005"/>
      <c r="BJ1" s="1005"/>
      <c r="BK1" s="1005"/>
      <c r="BL1" s="1005"/>
      <c r="BM1" s="1005"/>
      <c r="BN1" s="1005"/>
      <c r="BO1" s="1005"/>
      <c r="BP1" s="1005"/>
      <c r="CE1" s="174" t="s">
        <v>2390</v>
      </c>
    </row>
    <row r="2" spans="1:88" s="175" customFormat="1" ht="19.5" customHeight="1" thickBot="1">
      <c r="C2" s="173"/>
      <c r="D2" s="173"/>
      <c r="E2" s="173"/>
      <c r="F2" s="173"/>
      <c r="G2" s="173"/>
      <c r="H2" s="173"/>
      <c r="I2" s="173"/>
      <c r="J2" s="173"/>
      <c r="K2" s="173"/>
      <c r="L2" s="173"/>
      <c r="M2" s="173"/>
      <c r="N2" s="1063"/>
      <c r="O2" s="1063"/>
      <c r="P2" s="1063"/>
      <c r="Q2" s="1063"/>
      <c r="R2" s="1063"/>
      <c r="S2" s="1063"/>
      <c r="T2" s="1063"/>
      <c r="U2" s="1063"/>
      <c r="V2" s="1063"/>
      <c r="W2" s="1063"/>
      <c r="X2" s="1063"/>
      <c r="Y2" s="1063"/>
      <c r="Z2" s="1063"/>
      <c r="AA2" s="1063"/>
      <c r="AB2" s="1063"/>
      <c r="AC2" s="1063"/>
      <c r="AD2" s="1063"/>
      <c r="AE2" s="1063"/>
      <c r="AF2" s="173"/>
      <c r="AG2" s="173"/>
      <c r="AH2" s="173"/>
      <c r="AI2" s="173"/>
      <c r="AJ2" s="173"/>
      <c r="AK2" s="173"/>
      <c r="AL2" s="173"/>
      <c r="AM2" s="173"/>
      <c r="AN2" s="173"/>
      <c r="AO2" s="173"/>
      <c r="AP2" s="173"/>
      <c r="AQ2" s="176"/>
      <c r="AR2" s="176"/>
      <c r="CE2" s="993" t="s">
        <v>2393</v>
      </c>
      <c r="CF2" s="993"/>
      <c r="CG2" s="993"/>
      <c r="CH2" s="993"/>
      <c r="CI2" s="1183">
        <f>IF(AI1&lt;&gt;"",1,"")</f>
        <v>1</v>
      </c>
      <c r="CJ2" s="1184"/>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93" t="s">
        <v>2387</v>
      </c>
      <c r="CF3" s="993"/>
      <c r="CG3" s="993"/>
      <c r="CH3" s="993"/>
      <c r="CI3" s="1185" t="str">
        <f>IF(AND(L9="ベア加算",Q49="ベア加算"),1,"")</f>
        <v/>
      </c>
      <c r="CJ3" s="1186"/>
    </row>
    <row r="4" spans="1:88" ht="25.5" customHeight="1">
      <c r="B4" s="1076" t="s">
        <v>2293</v>
      </c>
      <c r="C4" s="1076"/>
      <c r="D4" s="1076"/>
      <c r="E4" s="1076"/>
      <c r="F4" s="1076"/>
      <c r="G4" s="1076" t="s">
        <v>0</v>
      </c>
      <c r="H4" s="1076"/>
      <c r="I4" s="1076"/>
      <c r="J4" s="1074" t="s">
        <v>1</v>
      </c>
      <c r="K4" s="1074"/>
      <c r="L4" s="1074"/>
      <c r="M4" s="1074"/>
      <c r="N4" s="1074"/>
      <c r="O4" s="1074"/>
      <c r="P4" s="1077" t="s">
        <v>2162</v>
      </c>
      <c r="Q4" s="1078"/>
      <c r="R4" s="1078"/>
      <c r="S4" s="1079" t="s">
        <v>2</v>
      </c>
      <c r="T4" s="1080"/>
      <c r="U4" s="1080"/>
      <c r="V4" s="1080"/>
      <c r="W4" s="1080"/>
      <c r="X4" s="1080"/>
      <c r="Y4" s="1074" t="s">
        <v>3</v>
      </c>
      <c r="Z4" s="1074"/>
      <c r="AA4" s="1074"/>
      <c r="AB4" s="1074"/>
      <c r="AC4" s="1074"/>
      <c r="AD4" s="1074"/>
      <c r="AE4" s="1074" t="s">
        <v>2159</v>
      </c>
      <c r="AF4" s="1074"/>
      <c r="AG4" s="1074"/>
      <c r="AH4" s="1074"/>
      <c r="AI4" s="1074" t="s">
        <v>2160</v>
      </c>
      <c r="AJ4" s="1074"/>
      <c r="AK4" s="1074"/>
      <c r="AL4" s="1074"/>
      <c r="AM4" s="1074" t="s">
        <v>2158</v>
      </c>
      <c r="AN4" s="1074"/>
      <c r="AO4" s="1074"/>
      <c r="AP4" s="1074"/>
      <c r="AS4" s="183"/>
      <c r="AT4" s="1014" t="s">
        <v>2253</v>
      </c>
      <c r="AU4" s="1014" t="s">
        <v>2204</v>
      </c>
      <c r="AV4" s="1014" t="s">
        <v>2205</v>
      </c>
      <c r="AW4" s="1014" t="s">
        <v>2206</v>
      </c>
      <c r="AX4" s="1014" t="s">
        <v>2207</v>
      </c>
      <c r="AY4" s="1014" t="s">
        <v>2208</v>
      </c>
      <c r="AZ4" s="1014" t="s">
        <v>2252</v>
      </c>
      <c r="BA4" s="184"/>
      <c r="CE4" s="993" t="s">
        <v>2392</v>
      </c>
      <c r="CF4" s="993"/>
      <c r="CG4" s="993"/>
      <c r="CH4" s="993"/>
      <c r="CI4" s="984">
        <f>IF(OR(OR(G49="処遇加算Ⅰ",G49="処遇加算Ⅱ"),OR(AS48="処遇加算Ⅰ",AS48="処遇加算Ⅱ")),1,"")</f>
        <v>1</v>
      </c>
      <c r="CJ4" s="985"/>
    </row>
    <row r="5" spans="1:88" ht="33" customHeight="1">
      <c r="B5" s="1088">
        <v>1334567890</v>
      </c>
      <c r="C5" s="1088"/>
      <c r="D5" s="1088"/>
      <c r="E5" s="1088"/>
      <c r="F5" s="1088"/>
      <c r="G5" s="1089" t="s">
        <v>4</v>
      </c>
      <c r="H5" s="1089"/>
      <c r="I5" s="1089"/>
      <c r="J5" s="1090" t="s">
        <v>5</v>
      </c>
      <c r="K5" s="1090"/>
      <c r="L5" s="1090"/>
      <c r="M5" s="1091" t="s">
        <v>6</v>
      </c>
      <c r="N5" s="1091"/>
      <c r="O5" s="1091"/>
      <c r="P5" s="1092">
        <f>IF(Y5="","",IFERROR(INDEX(【参考】数式用3!$G$3:$I$451,MATCH(M5,【参考】数式用3!$F$3:$F$451,0),MATCH(VLOOKUP(Y5,【参考】数式用3!$J$2:$K$26,2,FALSE),【参考】数式用3!$G$2:$I$2,0)),10))</f>
        <v>11.4</v>
      </c>
      <c r="Q5" s="1093"/>
      <c r="R5" s="1093"/>
      <c r="S5" s="1094" t="s">
        <v>7</v>
      </c>
      <c r="T5" s="1095"/>
      <c r="U5" s="1095"/>
      <c r="V5" s="1095"/>
      <c r="W5" s="1095"/>
      <c r="X5" s="1096"/>
      <c r="Y5" s="1075" t="s">
        <v>260</v>
      </c>
      <c r="Z5" s="1075"/>
      <c r="AA5" s="1075"/>
      <c r="AB5" s="1075"/>
      <c r="AC5" s="1075"/>
      <c r="AD5" s="1075"/>
      <c r="AE5" s="1042">
        <v>225000</v>
      </c>
      <c r="AF5" s="1043"/>
      <c r="AG5" s="1043"/>
      <c r="AH5" s="1044"/>
      <c r="AI5" s="1042">
        <v>40000</v>
      </c>
      <c r="AJ5" s="1043"/>
      <c r="AK5" s="1043"/>
      <c r="AL5" s="1044"/>
      <c r="AM5" s="1045">
        <f>AE5-AI5</f>
        <v>185000</v>
      </c>
      <c r="AN5" s="1046"/>
      <c r="AO5" s="1046"/>
      <c r="AP5" s="1047"/>
      <c r="AS5" s="183"/>
      <c r="AT5" s="1014"/>
      <c r="AU5" s="1014"/>
      <c r="AV5" s="1014"/>
      <c r="AW5" s="1014"/>
      <c r="AX5" s="1014"/>
      <c r="AY5" s="1014"/>
      <c r="AZ5" s="1014"/>
      <c r="BA5" s="184"/>
      <c r="CE5" s="993" t="s">
        <v>2386</v>
      </c>
      <c r="CF5" s="993"/>
      <c r="CG5" s="993"/>
      <c r="CH5" s="993"/>
      <c r="CI5" s="984">
        <f>IF(OR(G49="処遇加算Ⅰ",AS48="処遇加算Ⅰ"),1,"")</f>
        <v>1</v>
      </c>
      <c r="CJ5" s="985"/>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3" t="s">
        <v>2389</v>
      </c>
      <c r="CF6" s="993"/>
      <c r="CG6" s="993"/>
      <c r="CH6" s="993"/>
      <c r="CI6" s="984">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5"/>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174" t="s">
        <v>2388</v>
      </c>
      <c r="CF7" s="1174"/>
      <c r="CG7" s="1174"/>
      <c r="CH7" s="1174"/>
      <c r="CI7" s="984" t="str">
        <f>IF(AND(AH62=1,AD41=""),1,"")</f>
        <v/>
      </c>
      <c r="CJ7" s="985"/>
    </row>
    <row r="8" spans="1:88" ht="17.25" customHeight="1" thickBot="1">
      <c r="B8" s="1099" t="s">
        <v>2328</v>
      </c>
      <c r="C8" s="1100"/>
      <c r="D8" s="1100"/>
      <c r="E8" s="1100"/>
      <c r="F8" s="1100"/>
      <c r="G8" s="1100"/>
      <c r="H8" s="1100"/>
      <c r="I8" s="1100"/>
      <c r="J8" s="1100"/>
      <c r="K8" s="1100"/>
      <c r="L8" s="1100"/>
      <c r="M8" s="1100"/>
      <c r="N8" s="1100"/>
      <c r="O8" s="1100"/>
      <c r="P8" s="1100"/>
      <c r="Q8" s="1100"/>
      <c r="R8" s="1100"/>
      <c r="S8" s="1101"/>
      <c r="T8" s="1003" t="s">
        <v>14</v>
      </c>
      <c r="U8" s="1004"/>
      <c r="V8" s="1057" t="str">
        <f>IFERROR(IF(VLOOKUP(AS1,【参考】数式用2!E6:L23,3,FALSE)="","",VLOOKUP(AS1,【参考】数式用2!E6:L23,3,FALSE)),"")</f>
        <v>新加算Ⅱ</v>
      </c>
      <c r="W8" s="1058"/>
      <c r="X8" s="1058"/>
      <c r="Y8" s="1058"/>
      <c r="Z8" s="1059"/>
      <c r="AA8" s="1038" t="str">
        <f>IFERROR(VLOOKUP(AS1,【参考】数式用2!E6:L23,4,FALSE),"")</f>
        <v>補助金を取得する場合、４月からベア加算の算定が必要。その場合、６月以降は自然と新加算Ⅱに移行可能。</v>
      </c>
      <c r="AB8" s="1038"/>
      <c r="AC8" s="1038"/>
      <c r="AD8" s="1038"/>
      <c r="AE8" s="1038"/>
      <c r="AF8" s="1038"/>
      <c r="AG8" s="1038"/>
      <c r="AH8" s="1038"/>
      <c r="AI8" s="1038"/>
      <c r="AJ8" s="1038"/>
      <c r="AK8" s="1038"/>
      <c r="AL8" s="1038"/>
      <c r="AM8" s="1038"/>
      <c r="AN8" s="1038"/>
      <c r="AO8" s="1038"/>
      <c r="AP8" s="1039"/>
      <c r="AS8" s="183"/>
      <c r="AT8" s="1168" t="str">
        <f>IF(L9="ベア加算","",IF(OR(V8="新加算Ⅰ",V8="新加算Ⅱ",V8="新加算Ⅲ",V8="新加算Ⅳ"),"○",""))</f>
        <v>○</v>
      </c>
      <c r="AU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8" t="str">
        <f>IF(OR(V8="新加算Ⅰ",V8="新加算Ⅱ",V8="新加算Ⅲ",V8="新加算Ⅴ(１)",V8="新加算Ⅴ(３)",V8="新加算Ⅴ(８)"),"○","")</f>
        <v>○</v>
      </c>
      <c r="AX8" s="1168" t="str">
        <f>IF(OR(V8="新加算Ⅰ",V8="新加算Ⅱ",V8="新加算Ⅴ(１)",V8="新加算Ⅴ(２)",V8="新加算Ⅴ(３)",V8="新加算Ⅴ(４)",V8="新加算Ⅴ(５)",V8="新加算Ⅴ(６)",V8="新加算Ⅴ(７)",V8="新加算Ⅴ(９)",V8="新加算Ⅴ(10)",V8="新加算Ⅴ(12)"),"○","")</f>
        <v>○</v>
      </c>
      <c r="AY8" s="1168" t="str">
        <f>IF(OR(V8="新加算Ⅰ",V8="新加算Ⅴ(１)",V8="新加算Ⅴ(２)",V8="新加算Ⅴ(５)",V8="新加算Ⅴ(７)",V8="新加算Ⅴ(10)"),"○","")</f>
        <v/>
      </c>
      <c r="AZ8" s="1168" t="str">
        <f>IF(OR(V8="新加算Ⅰ",V8="新加算Ⅱ",V8="新加算Ⅴ(１)",V8="新加算Ⅴ(２)",V8="新加算Ⅴ(３)",V8="新加算Ⅴ(４)",V8="新加算Ⅴ(５)",V8="新加算Ⅴ(６)",V8="新加算Ⅴ(７)",V8="新加算Ⅴ(９)",V8="新加算Ⅴ(10)",V8="新加算Ⅴ(12)"),"○","")</f>
        <v>○</v>
      </c>
      <c r="BA8" s="184"/>
      <c r="CE8" s="1174" t="s">
        <v>2388</v>
      </c>
      <c r="CF8" s="1174"/>
      <c r="CG8" s="1174"/>
      <c r="CH8" s="1174"/>
      <c r="CI8" s="984" t="str">
        <f>IF(AND(AP62=1,AL41=""),1,"")</f>
        <v/>
      </c>
      <c r="CJ8" s="985"/>
    </row>
    <row r="9" spans="1:88" ht="26.25" customHeight="1">
      <c r="B9" s="1102" t="s">
        <v>9</v>
      </c>
      <c r="C9" s="1103"/>
      <c r="D9" s="1103"/>
      <c r="E9" s="1103"/>
      <c r="F9" s="1104"/>
      <c r="G9" s="1105" t="s">
        <v>10</v>
      </c>
      <c r="H9" s="1106"/>
      <c r="I9" s="1106"/>
      <c r="J9" s="1106"/>
      <c r="K9" s="1107"/>
      <c r="L9" s="1108" t="s">
        <v>11</v>
      </c>
      <c r="M9" s="1109"/>
      <c r="N9" s="1109"/>
      <c r="O9" s="1109"/>
      <c r="P9" s="1110"/>
      <c r="Q9" s="1097" t="s">
        <v>2200</v>
      </c>
      <c r="R9" s="1098"/>
      <c r="S9" s="1098"/>
      <c r="T9" s="1003"/>
      <c r="U9" s="1004"/>
      <c r="V9" s="1060">
        <f>IFERROR(VLOOKUP(Y5,【参考】数式用!$A$5:$AB$27,MATCH(V8,【参考】数式用!$B$4:$AB$4,0)+1,FALSE),"")</f>
        <v>0.224</v>
      </c>
      <c r="W9" s="1061"/>
      <c r="X9" s="1061"/>
      <c r="Y9" s="1061"/>
      <c r="Z9" s="1062"/>
      <c r="AA9" s="1040"/>
      <c r="AB9" s="1040"/>
      <c r="AC9" s="1040"/>
      <c r="AD9" s="1040"/>
      <c r="AE9" s="1040"/>
      <c r="AF9" s="1040"/>
      <c r="AG9" s="1040"/>
      <c r="AH9" s="1040"/>
      <c r="AI9" s="1040"/>
      <c r="AJ9" s="1040"/>
      <c r="AK9" s="1040"/>
      <c r="AL9" s="1040"/>
      <c r="AM9" s="1040"/>
      <c r="AN9" s="1040"/>
      <c r="AO9" s="1040"/>
      <c r="AP9" s="1041"/>
      <c r="AS9" s="183"/>
      <c r="AT9" s="1169"/>
      <c r="AU9" s="1169"/>
      <c r="AV9" s="1169"/>
      <c r="AW9" s="1169"/>
      <c r="AX9" s="1169"/>
      <c r="AY9" s="1169"/>
      <c r="AZ9" s="1169"/>
      <c r="BA9" s="184"/>
      <c r="CE9" s="993" t="s">
        <v>2388</v>
      </c>
      <c r="CF9" s="993"/>
      <c r="CG9" s="993"/>
      <c r="CH9" s="993"/>
      <c r="CI9" s="984" t="str">
        <f>IF(OR(AH62=1,AP62=1),1,"")</f>
        <v/>
      </c>
      <c r="CJ9" s="985"/>
    </row>
    <row r="10" spans="1:88" ht="11.25" customHeight="1">
      <c r="B10" s="1111">
        <f>IFERROR(VLOOKUP(Y5,【参考】数式用!$A$5:$J$27,MATCH(B9,【参考】数式用!$B$4:$J$4,0)+1,0),"")</f>
        <v>0.13700000000000001</v>
      </c>
      <c r="C10" s="1112"/>
      <c r="D10" s="1112"/>
      <c r="E10" s="1112"/>
      <c r="F10" s="1113"/>
      <c r="G10" s="1111">
        <f>IFERROR(VLOOKUP(Y5,【参考】数式用!$A$5:$J$27,MATCH(G9,【参考】数式用!$B$4:$J$4,0)+1,0),"")</f>
        <v>4.2000000000000003E-2</v>
      </c>
      <c r="H10" s="1112"/>
      <c r="I10" s="1112"/>
      <c r="J10" s="1112"/>
      <c r="K10" s="1113"/>
      <c r="L10" s="1111">
        <f>IFERROR(VLOOKUP(Y5,【参考】数式用!$A$5:$J$27,MATCH(L9,【参考】数式用!$B$4:$J$4,0)+1,0),"")</f>
        <v>0</v>
      </c>
      <c r="M10" s="1112"/>
      <c r="N10" s="1112"/>
      <c r="O10" s="1112"/>
      <c r="P10" s="1113"/>
      <c r="Q10" s="1117">
        <f>SUM(B10,G10,L10)</f>
        <v>0.17900000000000002</v>
      </c>
      <c r="R10" s="1118"/>
      <c r="S10" s="11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3" t="s">
        <v>2391</v>
      </c>
      <c r="CF10" s="993"/>
      <c r="CG10" s="993"/>
      <c r="CH10" s="993"/>
      <c r="CI10" s="984">
        <f>IF(OR(AH63=1,AP63=1),1,0)</f>
        <v>1</v>
      </c>
      <c r="CJ10" s="985"/>
    </row>
    <row r="11" spans="1:88" s="194" customFormat="1" ht="20.25" customHeight="1" thickBot="1">
      <c r="B11" s="1114"/>
      <c r="C11" s="1115"/>
      <c r="D11" s="1115"/>
      <c r="E11" s="1115"/>
      <c r="F11" s="1116"/>
      <c r="G11" s="1114"/>
      <c r="H11" s="1115"/>
      <c r="I11" s="1115"/>
      <c r="J11" s="1115"/>
      <c r="K11" s="1116"/>
      <c r="L11" s="1114"/>
      <c r="M11" s="1115"/>
      <c r="N11" s="1115"/>
      <c r="O11" s="1115"/>
      <c r="P11" s="1116"/>
      <c r="Q11" s="1117"/>
      <c r="R11" s="1118"/>
      <c r="S11" s="1118"/>
      <c r="T11" s="1055"/>
      <c r="U11" s="1004"/>
      <c r="V11" s="1066" t="str">
        <f>IFERROR(IF(VLOOKUP(AS1,【参考】数式用2!E6:L23,5,FALSE)="","",VLOOKUP(AS1,【参考】数式用2!E6:L23,5,FALSE)),"")</f>
        <v>新加算Ⅴ(３)</v>
      </c>
      <c r="W11" s="1066"/>
      <c r="X11" s="1066"/>
      <c r="Y11" s="1066"/>
      <c r="Z11" s="1066"/>
      <c r="AA11" s="1038" t="str">
        <f>IFERROR(VLOOKUP(AS1,【参考】数式用2!E6:L23,6,FALSE),"")</f>
        <v>４月からベア加算を算定せず、６月から月額賃金改善要件Ⅱも満たさない場合、Ⅴ(３)となる。なお、R7年度以降は月額賃金改善要件Ⅱが必要。</v>
      </c>
      <c r="AB11" s="1038"/>
      <c r="AC11" s="1038"/>
      <c r="AD11" s="1038"/>
      <c r="AE11" s="1038"/>
      <c r="AF11" s="1038"/>
      <c r="AG11" s="1038"/>
      <c r="AH11" s="1038"/>
      <c r="AI11" s="1038"/>
      <c r="AJ11" s="1038"/>
      <c r="AK11" s="1038"/>
      <c r="AL11" s="1038"/>
      <c r="AM11" s="1038"/>
      <c r="AN11" s="1038"/>
      <c r="AO11" s="1038"/>
      <c r="AP11" s="1039"/>
      <c r="AS11" s="199"/>
      <c r="AT11" s="1168" t="str">
        <f>IF(L9="ベア加算","",IF(OR(V11="新加算Ⅰ",V11="新加算Ⅱ",V11="新加算Ⅲ",V11="新加算Ⅳ"),"○",""))</f>
        <v/>
      </c>
      <c r="AU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8" t="str">
        <f>IF(OR(V11="新加算Ⅰ",V11="新加算Ⅱ",V11="新加算Ⅲ",V11="新加算Ⅴ(１)",V11="新加算Ⅴ(３)",V11="新加算Ⅴ(８)"),"○","")</f>
        <v>○</v>
      </c>
      <c r="AX11" s="1168" t="str">
        <f>IF(OR(V11="新加算Ⅰ",V11="新加算Ⅱ",V11="新加算Ⅴ(１)",V11="新加算Ⅴ(２)",V11="新加算Ⅴ(３)",V11="新加算Ⅴ(４)",V11="新加算Ⅴ(５)",V11="新加算Ⅴ(６)",V11="新加算Ⅴ(７)",V11="新加算Ⅴ(９)",V11="新加算Ⅴ(10)",V11="新加算Ⅴ(12)"),"○","")</f>
        <v>○</v>
      </c>
      <c r="AY11" s="1168" t="str">
        <f>IF(OR(V11="新加算Ⅰ",V11="新加算Ⅴ(１)",V11="新加算Ⅴ(２)",V11="新加算Ⅴ(５)",V11="新加算Ⅴ(７)",V11="新加算Ⅴ(10)"),"○","")</f>
        <v/>
      </c>
      <c r="AZ11" s="1168"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7"/>
      <c r="D12" s="1087"/>
      <c r="E12" s="1087"/>
      <c r="F12" s="1087"/>
      <c r="G12" s="1087"/>
      <c r="H12" s="1087"/>
      <c r="I12" s="1087"/>
      <c r="J12" s="1087"/>
      <c r="K12" s="1087"/>
      <c r="L12" s="1087"/>
      <c r="M12" s="1087"/>
      <c r="N12" s="1087"/>
      <c r="O12" s="1087"/>
      <c r="P12" s="1087"/>
      <c r="Q12" s="1087"/>
      <c r="R12" s="1087"/>
      <c r="S12" s="1087"/>
      <c r="T12" s="1055"/>
      <c r="U12" s="1004"/>
      <c r="V12" s="1065">
        <f>IFERROR(VLOOKUP(Y5,【参考】数式用!$A$5:$AB$27,MATCH(V11,【参考】数式用!$B$4:$AB$4,0)+1,FALSE),"")</f>
        <v>0.2</v>
      </c>
      <c r="W12" s="1065"/>
      <c r="X12" s="1065"/>
      <c r="Y12" s="1065"/>
      <c r="Z12" s="1065"/>
      <c r="AA12" s="1040"/>
      <c r="AB12" s="1040"/>
      <c r="AC12" s="1040"/>
      <c r="AD12" s="1040"/>
      <c r="AE12" s="1040"/>
      <c r="AF12" s="1040"/>
      <c r="AG12" s="1040"/>
      <c r="AH12" s="1040"/>
      <c r="AI12" s="1040"/>
      <c r="AJ12" s="1040"/>
      <c r="AK12" s="1040"/>
      <c r="AL12" s="1040"/>
      <c r="AM12" s="1040"/>
      <c r="AN12" s="1040"/>
      <c r="AO12" s="1040"/>
      <c r="AP12" s="1041"/>
      <c r="AS12" s="183"/>
      <c r="AT12" s="1169"/>
      <c r="AU12" s="1169"/>
      <c r="AV12" s="1169"/>
      <c r="AW12" s="1169"/>
      <c r="AX12" s="1169"/>
      <c r="AY12" s="1169"/>
      <c r="AZ12" s="1169"/>
      <c r="BA12" s="184"/>
    </row>
    <row r="13" spans="1:88" ht="12" customHeight="1">
      <c r="A13" s="178"/>
      <c r="B13" s="1128" t="s">
        <v>2288</v>
      </c>
      <c r="C13" s="1129"/>
      <c r="D13" s="1129"/>
      <c r="E13" s="1129"/>
      <c r="F13" s="1129"/>
      <c r="G13" s="1129"/>
      <c r="H13" s="1129"/>
      <c r="I13" s="1129"/>
      <c r="J13" s="1129"/>
      <c r="K13" s="1129"/>
      <c r="L13" s="1129"/>
      <c r="M13" s="1129"/>
      <c r="N13" s="1129"/>
      <c r="O13" s="1129"/>
      <c r="P13" s="1129"/>
      <c r="Q13" s="1129"/>
      <c r="R13" s="1129"/>
      <c r="S13" s="1130"/>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1"/>
      <c r="C14" s="1132"/>
      <c r="D14" s="1132"/>
      <c r="E14" s="1132"/>
      <c r="F14" s="1132"/>
      <c r="G14" s="1132"/>
      <c r="H14" s="1132"/>
      <c r="I14" s="1132"/>
      <c r="J14" s="1132"/>
      <c r="K14" s="1132"/>
      <c r="L14" s="1132"/>
      <c r="M14" s="1132"/>
      <c r="N14" s="1132"/>
      <c r="O14" s="1132"/>
      <c r="P14" s="1132"/>
      <c r="Q14" s="1132"/>
      <c r="R14" s="1132"/>
      <c r="S14" s="1133"/>
      <c r="U14" s="202"/>
      <c r="V14" s="1066" t="str">
        <f>IFERROR(IF(VLOOKUP(AS1,【参考】数式用2!E6:L23,7,FALSE)="","",VLOOKUP(AS1,【参考】数式用2!E6:L23,7,FALSE)),"")</f>
        <v/>
      </c>
      <c r="W14" s="1066"/>
      <c r="X14" s="1066"/>
      <c r="Y14" s="1066"/>
      <c r="Z14" s="1066"/>
      <c r="AA14" s="1048">
        <f>IFERROR(VLOOKUP(AS1,【参考】数式用2!E6:L23,8,FALSE),"")</f>
        <v>0</v>
      </c>
      <c r="AB14" s="1038"/>
      <c r="AC14" s="1038"/>
      <c r="AD14" s="1038"/>
      <c r="AE14" s="1038"/>
      <c r="AF14" s="1038"/>
      <c r="AG14" s="1038"/>
      <c r="AH14" s="1038"/>
      <c r="AI14" s="1038"/>
      <c r="AJ14" s="1038"/>
      <c r="AK14" s="1038"/>
      <c r="AL14" s="1038"/>
      <c r="AM14" s="1038"/>
      <c r="AN14" s="1038"/>
      <c r="AO14" s="1038"/>
      <c r="AP14" s="1039"/>
      <c r="AS14" s="183"/>
      <c r="AT14" s="1168" t="str">
        <f>IF(L9="ベア加算","",IF(OR(V14="新加算Ⅰ",V14="新加算Ⅱ",V14="新加算Ⅲ",V14="新加算Ⅳ"),"○",""))</f>
        <v/>
      </c>
      <c r="AU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8" t="str">
        <f>IF(OR(V14="新加算Ⅰ",V14="新加算Ⅱ",V14="新加算Ⅲ",V14="新加算Ⅴ(１)",V14="新加算Ⅴ(３)",V14="新加算Ⅴ(８)"),"○","")</f>
        <v/>
      </c>
      <c r="AX14" s="1168" t="str">
        <f>IF(OR(V14="新加算Ⅰ",V14="新加算Ⅱ",V14="新加算Ⅴ(１)",V14="新加算Ⅴ(２)",V14="新加算Ⅴ(３)",V14="新加算Ⅴ(４)",V14="新加算Ⅴ(５)",V14="新加算Ⅴ(６)",V14="新加算Ⅴ(７)",V14="新加算Ⅴ(９)",V14="新加算Ⅴ(10)",V14="新加算Ⅴ(12)"),"○","")</f>
        <v/>
      </c>
      <c r="AY14" s="1168" t="str">
        <f>IF(OR(V14="新加算Ⅰ",V14="新加算Ⅴ(１)",V14="新加算Ⅴ(２)",V14="新加算Ⅴ(５)",V14="新加算Ⅴ(７)",V14="新加算Ⅴ(10)"),"○","")</f>
        <v/>
      </c>
      <c r="AZ14" s="1168"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9" t="s">
        <v>2282</v>
      </c>
      <c r="C15" s="1120"/>
      <c r="D15" s="147">
        <v>6</v>
      </c>
      <c r="E15" s="203" t="s">
        <v>2283</v>
      </c>
      <c r="F15" s="147">
        <v>4</v>
      </c>
      <c r="G15" s="203" t="s">
        <v>2284</v>
      </c>
      <c r="H15" s="1121" t="s">
        <v>2285</v>
      </c>
      <c r="I15" s="1121"/>
      <c r="J15" s="1134"/>
      <c r="K15" s="147">
        <v>7</v>
      </c>
      <c r="L15" s="203" t="s">
        <v>2283</v>
      </c>
      <c r="M15" s="147">
        <v>3</v>
      </c>
      <c r="N15" s="203" t="s">
        <v>2284</v>
      </c>
      <c r="O15" s="203" t="s">
        <v>2286</v>
      </c>
      <c r="P15" s="204">
        <f>(K15*12+M15)-(D15*12+F15)+1</f>
        <v>12</v>
      </c>
      <c r="Q15" s="1121" t="s">
        <v>2287</v>
      </c>
      <c r="R15" s="1121"/>
      <c r="S15" s="205" t="s">
        <v>74</v>
      </c>
      <c r="U15" s="202"/>
      <c r="V15" s="1122" t="str">
        <f>IFERROR(VLOOKUP(Y5,【参考】数式用!$A$5:$AB$27,MATCH(V14,【参考】数式用!$B$4:$AB$4,0)+1,FALSE),"")</f>
        <v/>
      </c>
      <c r="W15" s="1123"/>
      <c r="X15" s="1123"/>
      <c r="Y15" s="1123"/>
      <c r="Z15" s="1124"/>
      <c r="AA15" s="1049"/>
      <c r="AB15" s="1050"/>
      <c r="AC15" s="1050"/>
      <c r="AD15" s="1050"/>
      <c r="AE15" s="1050"/>
      <c r="AF15" s="1050"/>
      <c r="AG15" s="1050"/>
      <c r="AH15" s="1050"/>
      <c r="AI15" s="1050"/>
      <c r="AJ15" s="1050"/>
      <c r="AK15" s="1050"/>
      <c r="AL15" s="1050"/>
      <c r="AM15" s="1050"/>
      <c r="AN15" s="1050"/>
      <c r="AO15" s="1050"/>
      <c r="AP15" s="1051"/>
      <c r="AS15" s="183"/>
      <c r="AT15" s="1170"/>
      <c r="AU15" s="1170"/>
      <c r="AV15" s="1170"/>
      <c r="AW15" s="1170"/>
      <c r="AX15" s="1170"/>
      <c r="AY15" s="1170"/>
      <c r="AZ15" s="1170"/>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5"/>
      <c r="W16" s="1126"/>
      <c r="X16" s="1126"/>
      <c r="Y16" s="1126"/>
      <c r="Z16" s="1127"/>
      <c r="AA16" s="1052"/>
      <c r="AB16" s="1053"/>
      <c r="AC16" s="1053"/>
      <c r="AD16" s="1053"/>
      <c r="AE16" s="1053"/>
      <c r="AF16" s="1053"/>
      <c r="AG16" s="1053"/>
      <c r="AH16" s="1053"/>
      <c r="AI16" s="1053"/>
      <c r="AJ16" s="1053"/>
      <c r="AK16" s="1053"/>
      <c r="AL16" s="1053"/>
      <c r="AM16" s="1053"/>
      <c r="AN16" s="1053"/>
      <c r="AO16" s="1053"/>
      <c r="AP16" s="1054"/>
      <c r="AS16" s="183"/>
      <c r="AT16" s="1169"/>
      <c r="AU16" s="1169"/>
      <c r="AV16" s="1169"/>
      <c r="AW16" s="1169"/>
      <c r="AX16" s="1169"/>
      <c r="AY16" s="1169"/>
      <c r="AZ16" s="1169"/>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6" t="s">
        <v>2211</v>
      </c>
      <c r="C18" s="1146"/>
      <c r="D18" s="1146"/>
      <c r="E18" s="1146"/>
      <c r="F18" s="1146"/>
      <c r="G18" s="1146"/>
      <c r="H18" s="1146"/>
      <c r="I18" s="1146"/>
      <c r="J18" s="1146"/>
      <c r="K18" s="1146"/>
      <c r="L18" s="1146"/>
      <c r="M18" s="1146"/>
      <c r="N18" s="1146"/>
      <c r="O18" s="1146"/>
      <c r="P18" s="1146"/>
      <c r="Q18" s="1146"/>
      <c r="R18" s="1146"/>
      <c r="S18" s="1146"/>
      <c r="AI18" s="216"/>
      <c r="AJ18" s="216"/>
      <c r="AK18" s="216"/>
      <c r="AL18" s="216"/>
      <c r="AM18" s="216"/>
      <c r="AN18" s="216"/>
      <c r="AO18" s="216"/>
      <c r="AP18" s="216"/>
      <c r="AQ18" s="216"/>
    </row>
    <row r="19" spans="2:60" ht="6" customHeight="1" thickBot="1">
      <c r="B19" s="1146"/>
      <c r="C19" s="1146"/>
      <c r="D19" s="1146"/>
      <c r="E19" s="1146"/>
      <c r="F19" s="1146"/>
      <c r="G19" s="1146"/>
      <c r="H19" s="1146"/>
      <c r="I19" s="1146"/>
      <c r="J19" s="1146"/>
      <c r="K19" s="1146"/>
      <c r="L19" s="1146"/>
      <c r="M19" s="1146"/>
      <c r="N19" s="1146"/>
      <c r="O19" s="1146"/>
      <c r="P19" s="1146"/>
      <c r="Q19" s="1146"/>
      <c r="R19" s="1146"/>
      <c r="S19" s="1146"/>
      <c r="AI19" s="216"/>
      <c r="AJ19" s="216"/>
      <c r="AK19" s="216"/>
      <c r="AL19" s="216"/>
      <c r="AM19" s="216"/>
      <c r="AN19" s="216"/>
      <c r="AO19" s="216"/>
      <c r="AP19" s="216"/>
      <c r="AQ19" s="216"/>
    </row>
    <row r="20" spans="2:60" ht="12.95" customHeight="1">
      <c r="B20" s="1147"/>
      <c r="C20" s="1147"/>
      <c r="D20" s="1147"/>
      <c r="E20" s="1147"/>
      <c r="F20" s="1147"/>
      <c r="G20" s="1147"/>
      <c r="H20" s="1147"/>
      <c r="I20" s="1147"/>
      <c r="J20" s="1147"/>
      <c r="K20" s="1147"/>
      <c r="L20" s="1147"/>
      <c r="M20" s="1147"/>
      <c r="N20" s="1147"/>
      <c r="O20" s="1147"/>
      <c r="P20" s="1147"/>
      <c r="Q20" s="1147"/>
      <c r="R20" s="1147"/>
      <c r="S20" s="1147"/>
      <c r="T20" s="217"/>
      <c r="U20" s="178"/>
      <c r="V20" s="1056" t="s">
        <v>244</v>
      </c>
      <c r="W20" s="1056"/>
      <c r="X20" s="1056"/>
      <c r="Y20" s="1056"/>
      <c r="Z20" s="1056"/>
      <c r="AA20" s="191"/>
      <c r="AB20" s="191"/>
      <c r="AC20" s="1056" t="str">
        <f>IF(F15=4,"R6.4～R6.5",IF(F15=5,"R6.5",""))</f>
        <v>R6.4～R6.5</v>
      </c>
      <c r="AD20" s="1056"/>
      <c r="AE20" s="1056"/>
      <c r="AF20" s="1056"/>
      <c r="AG20" s="1056"/>
      <c r="AH20" s="1056"/>
      <c r="AI20" s="191"/>
      <c r="AJ20" s="191"/>
      <c r="AK20" s="1056" t="str">
        <f>IF(OR(F15=4,F15=5),"R6.6","R"&amp;D15&amp;"."&amp;F15)&amp;"～R"&amp;K15&amp;"."&amp;M15</f>
        <v>R6.6～R7.3</v>
      </c>
      <c r="AL20" s="1056"/>
      <c r="AM20" s="1056"/>
      <c r="AN20" s="1056"/>
      <c r="AO20" s="1056"/>
      <c r="AP20" s="1056"/>
      <c r="AS20" s="994" t="str">
        <f>IFERROR(VLOOKUP(AS1,【参考】数式用2!E6:S23,9,FALSE),"")</f>
        <v>！R7年度以降、いずれの区分でも必要になる上、R6.4時点でのベア加算の算定がR6.2-5の補助金の要件となるため、早期の対応を推奨。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81" t="s">
        <v>2295</v>
      </c>
      <c r="C21" s="1082"/>
      <c r="D21" s="1082"/>
      <c r="E21" s="1082"/>
      <c r="F21" s="1083"/>
      <c r="G21" s="1067" t="s">
        <v>245</v>
      </c>
      <c r="H21" s="1068"/>
      <c r="I21" s="1068"/>
      <c r="J21" s="1068"/>
      <c r="K21" s="1068"/>
      <c r="L21" s="1068"/>
      <c r="M21" s="1068"/>
      <c r="N21" s="1068"/>
      <c r="O21" s="1068"/>
      <c r="P21" s="1068"/>
      <c r="Q21" s="1068"/>
      <c r="R21" s="1068"/>
      <c r="S21" s="1068"/>
      <c r="T21" s="1069"/>
      <c r="U21" s="218"/>
      <c r="V21" s="219" t="str">
        <f>IFERROR(IF(L9="ベア加算","✓",""),"")</f>
        <v/>
      </c>
      <c r="W21" s="990" t="s">
        <v>16</v>
      </c>
      <c r="X21" s="990"/>
      <c r="Y21" s="990"/>
      <c r="Z21" s="990"/>
      <c r="AA21" s="1003" t="s">
        <v>14</v>
      </c>
      <c r="AB21" s="1004"/>
      <c r="AC21" s="220"/>
      <c r="AD21" s="1064" t="s">
        <v>16</v>
      </c>
      <c r="AE21" s="1064"/>
      <c r="AF21" s="1064"/>
      <c r="AG21" s="1064"/>
      <c r="AH21" s="1064"/>
      <c r="AI21" s="1003" t="s">
        <v>14</v>
      </c>
      <c r="AJ21" s="1004"/>
      <c r="AK21" s="221"/>
      <c r="AL21" s="1064" t="s">
        <v>16</v>
      </c>
      <c r="AM21" s="1064"/>
      <c r="AN21" s="1064"/>
      <c r="AO21" s="1064"/>
      <c r="AP21" s="1064"/>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84"/>
      <c r="C22" s="1085"/>
      <c r="D22" s="1085"/>
      <c r="E22" s="1085"/>
      <c r="F22" s="1086"/>
      <c r="G22" s="1071"/>
      <c r="H22" s="1072"/>
      <c r="I22" s="1072"/>
      <c r="J22" s="1072"/>
      <c r="K22" s="1072"/>
      <c r="L22" s="1072"/>
      <c r="M22" s="1072"/>
      <c r="N22" s="1072"/>
      <c r="O22" s="1072"/>
      <c r="P22" s="1072"/>
      <c r="Q22" s="1072"/>
      <c r="R22" s="1072"/>
      <c r="S22" s="1072"/>
      <c r="T22" s="1073"/>
      <c r="U22" s="218"/>
      <c r="V22" s="222" t="str">
        <f>IFERROR(IF(L9="ベア加算なし","✓",""),"")</f>
        <v>✓</v>
      </c>
      <c r="W22" s="1021" t="s">
        <v>17</v>
      </c>
      <c r="X22" s="990"/>
      <c r="Y22" s="1022"/>
      <c r="Z22" s="1023"/>
      <c r="AA22" s="1003"/>
      <c r="AB22" s="1004"/>
      <c r="AC22" s="220"/>
      <c r="AD22" s="990" t="s">
        <v>17</v>
      </c>
      <c r="AE22" s="990"/>
      <c r="AF22" s="990"/>
      <c r="AG22" s="990"/>
      <c r="AH22" s="990"/>
      <c r="AI22" s="1003"/>
      <c r="AJ22" s="1004"/>
      <c r="AK22" s="221"/>
      <c r="AL22" s="990" t="s">
        <v>17</v>
      </c>
      <c r="AM22" s="990"/>
      <c r="AN22" s="990"/>
      <c r="AO22" s="990"/>
      <c r="AP22" s="990"/>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1" t="s">
        <v>2219</v>
      </c>
      <c r="C24" s="1082"/>
      <c r="D24" s="1082"/>
      <c r="E24" s="1082"/>
      <c r="F24" s="1083"/>
      <c r="G24" s="1067" t="s">
        <v>246</v>
      </c>
      <c r="H24" s="1068"/>
      <c r="I24" s="1068"/>
      <c r="J24" s="1068"/>
      <c r="K24" s="1068"/>
      <c r="L24" s="1068"/>
      <c r="M24" s="1068"/>
      <c r="N24" s="1068"/>
      <c r="O24" s="1068"/>
      <c r="P24" s="1068"/>
      <c r="Q24" s="1068"/>
      <c r="R24" s="1068"/>
      <c r="S24" s="1068"/>
      <c r="T24" s="1069"/>
      <c r="U24" s="218"/>
      <c r="V24" s="219" t="str">
        <f>IFERROR(IF(OR(B9="処遇加算Ⅰ",B9="処遇加算Ⅱ"),"✓",""),"")</f>
        <v>✓</v>
      </c>
      <c r="W24" s="1143" t="s">
        <v>2254</v>
      </c>
      <c r="X24" s="1144"/>
      <c r="Y24" s="1144"/>
      <c r="Z24" s="1145"/>
      <c r="AA24" s="1003" t="s">
        <v>14</v>
      </c>
      <c r="AB24" s="1004"/>
      <c r="AC24" s="220"/>
      <c r="AD24" s="992" t="s">
        <v>16</v>
      </c>
      <c r="AE24" s="992"/>
      <c r="AF24" s="992"/>
      <c r="AG24" s="992"/>
      <c r="AH24" s="992"/>
      <c r="AI24" s="1003" t="s">
        <v>14</v>
      </c>
      <c r="AJ24" s="1004"/>
      <c r="AK24" s="220"/>
      <c r="AL24" s="992" t="s">
        <v>16</v>
      </c>
      <c r="AM24" s="992"/>
      <c r="AN24" s="992"/>
      <c r="AO24" s="992"/>
      <c r="AP24" s="992"/>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65"/>
      <c r="C25" s="1166"/>
      <c r="D25" s="1166"/>
      <c r="E25" s="1166"/>
      <c r="F25" s="1167"/>
      <c r="G25" s="1049"/>
      <c r="H25" s="1050"/>
      <c r="I25" s="1050"/>
      <c r="J25" s="1050"/>
      <c r="K25" s="1050"/>
      <c r="L25" s="1050"/>
      <c r="M25" s="1050"/>
      <c r="N25" s="1050"/>
      <c r="O25" s="1050"/>
      <c r="P25" s="1050"/>
      <c r="Q25" s="1050"/>
      <c r="R25" s="1050"/>
      <c r="S25" s="1050"/>
      <c r="T25" s="1070"/>
      <c r="U25" s="218"/>
      <c r="V25" s="219" t="str">
        <f>IFERROR(IF(B9="処遇加算Ⅲ","✓",""),"")</f>
        <v/>
      </c>
      <c r="W25" s="1143" t="s">
        <v>21</v>
      </c>
      <c r="X25" s="1144"/>
      <c r="Y25" s="1144"/>
      <c r="Z25" s="1145"/>
      <c r="AA25" s="1003"/>
      <c r="AB25" s="1004"/>
      <c r="AC25" s="220"/>
      <c r="AD25" s="991" t="s">
        <v>19</v>
      </c>
      <c r="AE25" s="991"/>
      <c r="AF25" s="991"/>
      <c r="AG25" s="991"/>
      <c r="AH25" s="991"/>
      <c r="AI25" s="1003"/>
      <c r="AJ25" s="1004"/>
      <c r="AK25" s="221"/>
      <c r="AL25" s="991" t="s">
        <v>19</v>
      </c>
      <c r="AM25" s="991"/>
      <c r="AN25" s="991"/>
      <c r="AO25" s="991"/>
      <c r="AP25" s="991"/>
      <c r="AS25" s="997"/>
      <c r="AT25" s="998"/>
      <c r="AU25" s="998"/>
      <c r="AV25" s="998"/>
      <c r="AW25" s="998"/>
      <c r="AX25" s="998"/>
      <c r="AY25" s="998"/>
      <c r="AZ25" s="998"/>
      <c r="BA25" s="998"/>
      <c r="BB25" s="998"/>
      <c r="BC25" s="998"/>
      <c r="BD25" s="998"/>
      <c r="BE25" s="998"/>
      <c r="BF25" s="998"/>
      <c r="BG25" s="998"/>
      <c r="BH25" s="999"/>
    </row>
    <row r="26" spans="2:60" ht="18" customHeight="1" thickBot="1">
      <c r="B26" s="1084"/>
      <c r="C26" s="1085"/>
      <c r="D26" s="1085"/>
      <c r="E26" s="1085"/>
      <c r="F26" s="1086"/>
      <c r="G26" s="1071"/>
      <c r="H26" s="1072"/>
      <c r="I26" s="1072"/>
      <c r="J26" s="1072"/>
      <c r="K26" s="1072"/>
      <c r="L26" s="1072"/>
      <c r="M26" s="1072"/>
      <c r="N26" s="1072"/>
      <c r="O26" s="1072"/>
      <c r="P26" s="1072"/>
      <c r="Q26" s="1072"/>
      <c r="R26" s="1072"/>
      <c r="S26" s="1072"/>
      <c r="T26" s="1073"/>
      <c r="U26" s="192"/>
      <c r="V26" s="219" t="str">
        <f>IFERROR(IF(B9="処遇加算なし","✓",""),"")</f>
        <v/>
      </c>
      <c r="W26" s="1143" t="s">
        <v>2255</v>
      </c>
      <c r="X26" s="1144"/>
      <c r="Y26" s="1144"/>
      <c r="Z26" s="1145"/>
      <c r="AA26" s="1003"/>
      <c r="AB26" s="1004"/>
      <c r="AC26" s="220"/>
      <c r="AD26" s="992" t="s">
        <v>17</v>
      </c>
      <c r="AE26" s="992"/>
      <c r="AF26" s="992"/>
      <c r="AG26" s="992"/>
      <c r="AH26" s="992"/>
      <c r="AI26" s="1003"/>
      <c r="AJ26" s="1004"/>
      <c r="AK26" s="221"/>
      <c r="AL26" s="992" t="s">
        <v>17</v>
      </c>
      <c r="AM26" s="992"/>
      <c r="AN26" s="992"/>
      <c r="AO26" s="992"/>
      <c r="AP26" s="992"/>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81" t="s">
        <v>2220</v>
      </c>
      <c r="C28" s="1082"/>
      <c r="D28" s="1082"/>
      <c r="E28" s="1082"/>
      <c r="F28" s="1083"/>
      <c r="G28" s="1068" t="s">
        <v>2217</v>
      </c>
      <c r="H28" s="1068"/>
      <c r="I28" s="1068"/>
      <c r="J28" s="1068"/>
      <c r="K28" s="1068"/>
      <c r="L28" s="1068"/>
      <c r="M28" s="1068"/>
      <c r="N28" s="1068"/>
      <c r="O28" s="1068"/>
      <c r="P28" s="1068"/>
      <c r="Q28" s="1068"/>
      <c r="R28" s="1068"/>
      <c r="S28" s="1068"/>
      <c r="T28" s="1069"/>
      <c r="U28" s="218"/>
      <c r="V28" s="219" t="str">
        <f>IFERROR(IF(OR(B9="処遇加算Ⅰ",B9="処遇加算Ⅱ"),"✓",""),"")</f>
        <v>✓</v>
      </c>
      <c r="W28" s="1143" t="s">
        <v>2254</v>
      </c>
      <c r="X28" s="1144"/>
      <c r="Y28" s="1144"/>
      <c r="Z28" s="1145"/>
      <c r="AA28" s="1003" t="s">
        <v>14</v>
      </c>
      <c r="AB28" s="1004"/>
      <c r="AC28" s="220"/>
      <c r="AD28" s="992" t="s">
        <v>16</v>
      </c>
      <c r="AE28" s="992"/>
      <c r="AF28" s="992"/>
      <c r="AG28" s="992"/>
      <c r="AH28" s="992"/>
      <c r="AI28" s="1003" t="s">
        <v>14</v>
      </c>
      <c r="AJ28" s="1004"/>
      <c r="AK28" s="220"/>
      <c r="AL28" s="992" t="s">
        <v>16</v>
      </c>
      <c r="AM28" s="992"/>
      <c r="AN28" s="992"/>
      <c r="AO28" s="992"/>
      <c r="AP28" s="992"/>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65"/>
      <c r="C29" s="1166"/>
      <c r="D29" s="1166"/>
      <c r="E29" s="1166"/>
      <c r="F29" s="1167"/>
      <c r="G29" s="1050"/>
      <c r="H29" s="1050"/>
      <c r="I29" s="1050"/>
      <c r="J29" s="1050"/>
      <c r="K29" s="1050"/>
      <c r="L29" s="1050"/>
      <c r="M29" s="1050"/>
      <c r="N29" s="1050"/>
      <c r="O29" s="1050"/>
      <c r="P29" s="1050"/>
      <c r="Q29" s="1050"/>
      <c r="R29" s="1050"/>
      <c r="S29" s="1050"/>
      <c r="T29" s="1070"/>
      <c r="U29" s="218"/>
      <c r="V29" s="219" t="str">
        <f>IFERROR(IF(B9="処遇加算Ⅲ","✓",""),"")</f>
        <v/>
      </c>
      <c r="W29" s="1143" t="s">
        <v>21</v>
      </c>
      <c r="X29" s="1144"/>
      <c r="Y29" s="1144"/>
      <c r="Z29" s="1145"/>
      <c r="AA29" s="1003"/>
      <c r="AB29" s="1004"/>
      <c r="AC29" s="220"/>
      <c r="AD29" s="991" t="s">
        <v>19</v>
      </c>
      <c r="AE29" s="991"/>
      <c r="AF29" s="991"/>
      <c r="AG29" s="991"/>
      <c r="AH29" s="991"/>
      <c r="AI29" s="1003"/>
      <c r="AJ29" s="1004"/>
      <c r="AK29" s="221"/>
      <c r="AL29" s="991" t="s">
        <v>19</v>
      </c>
      <c r="AM29" s="991"/>
      <c r="AN29" s="991"/>
      <c r="AO29" s="991"/>
      <c r="AP29" s="991"/>
      <c r="AS29" s="997"/>
      <c r="AT29" s="998"/>
      <c r="AU29" s="998"/>
      <c r="AV29" s="998"/>
      <c r="AW29" s="998"/>
      <c r="AX29" s="998"/>
      <c r="AY29" s="998"/>
      <c r="AZ29" s="998"/>
      <c r="BA29" s="998"/>
      <c r="BB29" s="998"/>
      <c r="BC29" s="998"/>
      <c r="BD29" s="998"/>
      <c r="BE29" s="998"/>
      <c r="BF29" s="998"/>
      <c r="BG29" s="998"/>
      <c r="BH29" s="999"/>
    </row>
    <row r="30" spans="2:60" ht="18" customHeight="1" thickBot="1">
      <c r="B30" s="1084"/>
      <c r="C30" s="1085"/>
      <c r="D30" s="1085"/>
      <c r="E30" s="1085"/>
      <c r="F30" s="1086"/>
      <c r="G30" s="1072"/>
      <c r="H30" s="1072"/>
      <c r="I30" s="1072"/>
      <c r="J30" s="1072"/>
      <c r="K30" s="1072"/>
      <c r="L30" s="1072"/>
      <c r="M30" s="1072"/>
      <c r="N30" s="1072"/>
      <c r="O30" s="1072"/>
      <c r="P30" s="1072"/>
      <c r="Q30" s="1072"/>
      <c r="R30" s="1072"/>
      <c r="S30" s="1072"/>
      <c r="T30" s="1073"/>
      <c r="U30" s="192"/>
      <c r="V30" s="219" t="str">
        <f>IFERROR(IF(B9="処遇加算なし","✓",""),"")</f>
        <v/>
      </c>
      <c r="W30" s="1143" t="s">
        <v>2255</v>
      </c>
      <c r="X30" s="1144"/>
      <c r="Y30" s="1144"/>
      <c r="Z30" s="1145"/>
      <c r="AA30" s="1003"/>
      <c r="AB30" s="1004"/>
      <c r="AC30" s="220"/>
      <c r="AD30" s="992" t="s">
        <v>17</v>
      </c>
      <c r="AE30" s="992"/>
      <c r="AF30" s="992"/>
      <c r="AG30" s="992"/>
      <c r="AH30" s="992"/>
      <c r="AI30" s="1003"/>
      <c r="AJ30" s="1004"/>
      <c r="AK30" s="221"/>
      <c r="AL30" s="992" t="s">
        <v>17</v>
      </c>
      <c r="AM30" s="992"/>
      <c r="AN30" s="992"/>
      <c r="AO30" s="992"/>
      <c r="AP30" s="992"/>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51" t="s">
        <v>2221</v>
      </c>
      <c r="C32" s="1151"/>
      <c r="D32" s="1151"/>
      <c r="E32" s="1151"/>
      <c r="F32" s="1151"/>
      <c r="G32" s="1020" t="s">
        <v>2218</v>
      </c>
      <c r="H32" s="1020"/>
      <c r="I32" s="1020"/>
      <c r="J32" s="1020"/>
      <c r="K32" s="1020"/>
      <c r="L32" s="1020"/>
      <c r="M32" s="1020"/>
      <c r="N32" s="1020"/>
      <c r="O32" s="1020"/>
      <c r="P32" s="1020"/>
      <c r="Q32" s="1020"/>
      <c r="R32" s="1020"/>
      <c r="S32" s="1020"/>
      <c r="T32" s="1020"/>
      <c r="U32" s="218"/>
      <c r="V32" s="219" t="str">
        <f>IFERROR(IF(B9="処遇加算Ⅰ","✓",""),"")</f>
        <v>✓</v>
      </c>
      <c r="W32" s="1021" t="s">
        <v>16</v>
      </c>
      <c r="X32" s="1022"/>
      <c r="Y32" s="1022"/>
      <c r="Z32" s="1023"/>
      <c r="AA32" s="1055" t="s">
        <v>14</v>
      </c>
      <c r="AB32" s="1004"/>
      <c r="AC32" s="220"/>
      <c r="AD32" s="992" t="s">
        <v>16</v>
      </c>
      <c r="AE32" s="992"/>
      <c r="AF32" s="992"/>
      <c r="AG32" s="992"/>
      <c r="AH32" s="992"/>
      <c r="AI32" s="1055" t="s">
        <v>14</v>
      </c>
      <c r="AJ32" s="1004"/>
      <c r="AK32" s="220"/>
      <c r="AL32" s="992" t="s">
        <v>16</v>
      </c>
      <c r="AM32" s="992"/>
      <c r="AN32" s="992"/>
      <c r="AO32" s="992"/>
      <c r="AP32" s="992"/>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151"/>
      <c r="C33" s="1151"/>
      <c r="D33" s="1151"/>
      <c r="E33" s="1151"/>
      <c r="F33" s="1151"/>
      <c r="G33" s="1020"/>
      <c r="H33" s="1020"/>
      <c r="I33" s="1020"/>
      <c r="J33" s="1020"/>
      <c r="K33" s="1020"/>
      <c r="L33" s="1020"/>
      <c r="M33" s="1020"/>
      <c r="N33" s="1020"/>
      <c r="O33" s="1020"/>
      <c r="P33" s="1020"/>
      <c r="Q33" s="1020"/>
      <c r="R33" s="1020"/>
      <c r="S33" s="1020"/>
      <c r="T33" s="1020"/>
      <c r="U33" s="218"/>
      <c r="V33" s="219" t="str">
        <f>IFERROR(IF(AND(B9&lt;&gt;"",B9&lt;&gt;"処遇加算Ⅰ"),"✓",""),"")</f>
        <v/>
      </c>
      <c r="W33" s="1021" t="s">
        <v>17</v>
      </c>
      <c r="X33" s="1022"/>
      <c r="Y33" s="1022"/>
      <c r="Z33" s="1023"/>
      <c r="AA33" s="1055"/>
      <c r="AB33" s="1004"/>
      <c r="AC33" s="220"/>
      <c r="AD33" s="1025" t="s">
        <v>19</v>
      </c>
      <c r="AE33" s="1025"/>
      <c r="AF33" s="1025"/>
      <c r="AG33" s="1025"/>
      <c r="AH33" s="1025"/>
      <c r="AI33" s="1055"/>
      <c r="AJ33" s="1004"/>
      <c r="AK33" s="230"/>
      <c r="AL33" s="991" t="s">
        <v>19</v>
      </c>
      <c r="AM33" s="991"/>
      <c r="AN33" s="991"/>
      <c r="AO33" s="991"/>
      <c r="AP33" s="991"/>
      <c r="AS33" s="997"/>
      <c r="AT33" s="998"/>
      <c r="AU33" s="998"/>
      <c r="AV33" s="998"/>
      <c r="AW33" s="998"/>
      <c r="AX33" s="998"/>
      <c r="AY33" s="998"/>
      <c r="AZ33" s="998"/>
      <c r="BA33" s="998"/>
      <c r="BB33" s="998"/>
      <c r="BC33" s="998"/>
      <c r="BD33" s="998"/>
      <c r="BE33" s="998"/>
      <c r="BF33" s="998"/>
      <c r="BG33" s="998"/>
      <c r="BH33" s="999"/>
    </row>
    <row r="34" spans="2:82" ht="15" customHeight="1" thickBot="1">
      <c r="B34" s="1151"/>
      <c r="C34" s="1151"/>
      <c r="D34" s="1151"/>
      <c r="E34" s="1151"/>
      <c r="F34" s="1151"/>
      <c r="G34" s="1020"/>
      <c r="H34" s="1020"/>
      <c r="I34" s="1020"/>
      <c r="J34" s="1020"/>
      <c r="K34" s="1020"/>
      <c r="L34" s="1020"/>
      <c r="M34" s="1020"/>
      <c r="N34" s="1020"/>
      <c r="O34" s="1020"/>
      <c r="P34" s="1020"/>
      <c r="Q34" s="1020"/>
      <c r="R34" s="1020"/>
      <c r="S34" s="1020"/>
      <c r="T34" s="1020"/>
      <c r="U34" s="192"/>
      <c r="V34" s="225"/>
      <c r="W34" s="197"/>
      <c r="X34" s="197"/>
      <c r="Y34" s="197"/>
      <c r="Z34" s="197"/>
      <c r="AA34" s="1055"/>
      <c r="AB34" s="1004"/>
      <c r="AC34" s="220"/>
      <c r="AD34" s="990" t="s">
        <v>17</v>
      </c>
      <c r="AE34" s="990"/>
      <c r="AF34" s="990"/>
      <c r="AG34" s="990"/>
      <c r="AH34" s="990"/>
      <c r="AI34" s="1055"/>
      <c r="AJ34" s="1004"/>
      <c r="AK34" s="220"/>
      <c r="AL34" s="990" t="s">
        <v>17</v>
      </c>
      <c r="AM34" s="990"/>
      <c r="AN34" s="990"/>
      <c r="AO34" s="990"/>
      <c r="AP34" s="990"/>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1" t="s">
        <v>2222</v>
      </c>
      <c r="C36" s="1151"/>
      <c r="D36" s="1151"/>
      <c r="E36" s="1151"/>
      <c r="F36" s="1151"/>
      <c r="G36" s="1024" t="s">
        <v>2263</v>
      </c>
      <c r="H36" s="1024"/>
      <c r="I36" s="1024"/>
      <c r="J36" s="1024"/>
      <c r="K36" s="1024"/>
      <c r="L36" s="1024"/>
      <c r="M36" s="1024"/>
      <c r="N36" s="1024"/>
      <c r="O36" s="1024"/>
      <c r="P36" s="1024"/>
      <c r="Q36" s="1024"/>
      <c r="R36" s="1024"/>
      <c r="S36" s="1024"/>
      <c r="T36" s="1024"/>
      <c r="U36" s="218"/>
      <c r="V36" s="219" t="str">
        <f>IFERROR(IF(OR(G9="特定加算Ⅰ",G9="特定加算Ⅱ"),"✓",""),"")</f>
        <v>✓</v>
      </c>
      <c r="W36" s="1021" t="s">
        <v>16</v>
      </c>
      <c r="X36" s="1022"/>
      <c r="Y36" s="1022"/>
      <c r="Z36" s="1023"/>
      <c r="AA36" s="1003" t="s">
        <v>14</v>
      </c>
      <c r="AB36" s="1004"/>
      <c r="AC36" s="220"/>
      <c r="AD36" s="990" t="s">
        <v>16</v>
      </c>
      <c r="AE36" s="990"/>
      <c r="AF36" s="990"/>
      <c r="AG36" s="990"/>
      <c r="AH36" s="990"/>
      <c r="AI36" s="1003" t="s">
        <v>14</v>
      </c>
      <c r="AJ36" s="1004"/>
      <c r="AK36" s="220"/>
      <c r="AL36" s="990" t="s">
        <v>16</v>
      </c>
      <c r="AM36" s="990"/>
      <c r="AN36" s="990"/>
      <c r="AO36" s="990"/>
      <c r="AP36" s="990"/>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151"/>
      <c r="C37" s="1151"/>
      <c r="D37" s="1151"/>
      <c r="E37" s="1151"/>
      <c r="F37" s="1151"/>
      <c r="G37" s="1024"/>
      <c r="H37" s="1024"/>
      <c r="I37" s="1024"/>
      <c r="J37" s="1024"/>
      <c r="K37" s="1024"/>
      <c r="L37" s="1024"/>
      <c r="M37" s="1024"/>
      <c r="N37" s="1024"/>
      <c r="O37" s="1024"/>
      <c r="P37" s="1024"/>
      <c r="Q37" s="1024"/>
      <c r="R37" s="1024"/>
      <c r="S37" s="1024"/>
      <c r="T37" s="1024"/>
      <c r="U37" s="218"/>
      <c r="V37" s="219" t="str">
        <f>IFERROR(IF(G9="特定加算なし","✓",""),"")</f>
        <v/>
      </c>
      <c r="W37" s="1021" t="s">
        <v>17</v>
      </c>
      <c r="X37" s="1022"/>
      <c r="Y37" s="1022"/>
      <c r="Z37" s="1023"/>
      <c r="AA37" s="1003"/>
      <c r="AB37" s="1004"/>
      <c r="AC37" s="986" t="s">
        <v>2369</v>
      </c>
      <c r="AD37" s="987"/>
      <c r="AE37" s="987"/>
      <c r="AF37" s="987"/>
      <c r="AG37" s="988">
        <v>1</v>
      </c>
      <c r="AH37" s="989"/>
      <c r="AI37" s="1003"/>
      <c r="AJ37" s="1004"/>
      <c r="AK37" s="986" t="s">
        <v>2369</v>
      </c>
      <c r="AL37" s="987"/>
      <c r="AM37" s="987"/>
      <c r="AN37" s="987"/>
      <c r="AO37" s="988">
        <v>0</v>
      </c>
      <c r="AP37" s="989"/>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151"/>
      <c r="C38" s="1151"/>
      <c r="D38" s="1151"/>
      <c r="E38" s="1151"/>
      <c r="F38" s="1151"/>
      <c r="G38" s="1024"/>
      <c r="H38" s="1024"/>
      <c r="I38" s="1024"/>
      <c r="J38" s="1024"/>
      <c r="K38" s="1024"/>
      <c r="L38" s="1024"/>
      <c r="M38" s="1024"/>
      <c r="N38" s="1024"/>
      <c r="O38" s="1024"/>
      <c r="P38" s="1024"/>
      <c r="Q38" s="1024"/>
      <c r="R38" s="1024"/>
      <c r="S38" s="1024"/>
      <c r="T38" s="1024"/>
      <c r="U38" s="218"/>
      <c r="Z38" s="233"/>
      <c r="AA38" s="1055"/>
      <c r="AB38" s="1004"/>
      <c r="AC38" s="220"/>
      <c r="AD38" s="990" t="s">
        <v>17</v>
      </c>
      <c r="AE38" s="990"/>
      <c r="AF38" s="990"/>
      <c r="AG38" s="990"/>
      <c r="AH38" s="990"/>
      <c r="AI38" s="1003"/>
      <c r="AJ38" s="1004"/>
      <c r="AK38" s="220"/>
      <c r="AL38" s="990" t="s">
        <v>17</v>
      </c>
      <c r="AM38" s="990"/>
      <c r="AN38" s="990"/>
      <c r="AO38" s="990"/>
      <c r="AP38" s="990"/>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51" t="s">
        <v>2223</v>
      </c>
      <c r="C40" s="1151"/>
      <c r="D40" s="1151"/>
      <c r="E40" s="1151"/>
      <c r="F40" s="1151"/>
      <c r="G40" s="1020" t="str">
        <f>IFERROR(VLOOKUP(Y5,【参考】数式用!AS5:AT27,2,0),"")</f>
        <v>　特定事業所加算ⅠまたはⅡを算定する。</v>
      </c>
      <c r="H40" s="1020"/>
      <c r="I40" s="1020"/>
      <c r="J40" s="1020"/>
      <c r="K40" s="1020"/>
      <c r="L40" s="1020"/>
      <c r="M40" s="1020"/>
      <c r="N40" s="1020"/>
      <c r="O40" s="1020"/>
      <c r="P40" s="1020"/>
      <c r="Q40" s="1020"/>
      <c r="R40" s="1020"/>
      <c r="S40" s="1020"/>
      <c r="T40" s="1020"/>
      <c r="U40" s="192"/>
      <c r="V40" s="219" t="str">
        <f>IFERROR(IF(G9="特定加算Ⅰ","✓",""),"")</f>
        <v/>
      </c>
      <c r="W40" s="1021" t="s">
        <v>16</v>
      </c>
      <c r="X40" s="1022"/>
      <c r="Y40" s="1022"/>
      <c r="Z40" s="1023"/>
      <c r="AA40" s="1003" t="s">
        <v>14</v>
      </c>
      <c r="AB40" s="1004"/>
      <c r="AC40" s="220"/>
      <c r="AD40" s="990" t="s">
        <v>16</v>
      </c>
      <c r="AE40" s="990"/>
      <c r="AF40" s="990"/>
      <c r="AG40" s="990"/>
      <c r="AH40" s="990"/>
      <c r="AI40" s="1003" t="s">
        <v>14</v>
      </c>
      <c r="AJ40" s="1004"/>
      <c r="AK40" s="220"/>
      <c r="AL40" s="990" t="s">
        <v>16</v>
      </c>
      <c r="AM40" s="990"/>
      <c r="AN40" s="990"/>
      <c r="AO40" s="990"/>
      <c r="AP40" s="990"/>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151"/>
      <c r="C41" s="1151"/>
      <c r="D41" s="1151"/>
      <c r="E41" s="1151"/>
      <c r="F41" s="1151"/>
      <c r="G41" s="1020"/>
      <c r="H41" s="1020"/>
      <c r="I41" s="1020"/>
      <c r="J41" s="1020"/>
      <c r="K41" s="1020"/>
      <c r="L41" s="1020"/>
      <c r="M41" s="1020"/>
      <c r="N41" s="1020"/>
      <c r="O41" s="1020"/>
      <c r="P41" s="1020"/>
      <c r="Q41" s="1020"/>
      <c r="R41" s="1020"/>
      <c r="S41" s="1020"/>
      <c r="T41" s="1020"/>
      <c r="U41" s="192"/>
      <c r="V41" s="219" t="str">
        <f>IFERROR(IF(OR(G9="特定加算Ⅱ",G9="特定加算なし"),"✓",""),"")</f>
        <v>✓</v>
      </c>
      <c r="W41" s="1021" t="s">
        <v>17</v>
      </c>
      <c r="X41" s="1022"/>
      <c r="Y41" s="1022"/>
      <c r="Z41" s="1023"/>
      <c r="AA41" s="1003"/>
      <c r="AB41" s="1004"/>
      <c r="AC41" s="234" t="s">
        <v>90</v>
      </c>
      <c r="AD41" s="1032"/>
      <c r="AE41" s="1033"/>
      <c r="AF41" s="1033"/>
      <c r="AG41" s="1033"/>
      <c r="AH41" s="1034"/>
      <c r="AI41" s="1003"/>
      <c r="AJ41" s="1004"/>
      <c r="AK41" s="234" t="s">
        <v>90</v>
      </c>
      <c r="AL41" s="1032"/>
      <c r="AM41" s="1033"/>
      <c r="AN41" s="1033"/>
      <c r="AO41" s="1033"/>
      <c r="AP41" s="1034"/>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151"/>
      <c r="C42" s="1151"/>
      <c r="D42" s="1151"/>
      <c r="E42" s="1151"/>
      <c r="F42" s="1151"/>
      <c r="G42" s="1020"/>
      <c r="H42" s="1020"/>
      <c r="I42" s="1020"/>
      <c r="J42" s="1020"/>
      <c r="K42" s="1020"/>
      <c r="L42" s="1020"/>
      <c r="M42" s="1020"/>
      <c r="N42" s="1020"/>
      <c r="O42" s="1020"/>
      <c r="P42" s="1020"/>
      <c r="Q42" s="1020"/>
      <c r="R42" s="1020"/>
      <c r="S42" s="1020"/>
      <c r="T42" s="1020"/>
      <c r="U42" s="192"/>
      <c r="V42" s="185"/>
      <c r="W42" s="235"/>
      <c r="X42" s="235"/>
      <c r="Y42" s="235"/>
      <c r="Z42" s="235"/>
      <c r="AA42" s="210"/>
      <c r="AB42" s="210"/>
      <c r="AC42" s="236"/>
      <c r="AD42" s="990" t="s">
        <v>17</v>
      </c>
      <c r="AE42" s="990"/>
      <c r="AF42" s="990"/>
      <c r="AG42" s="990"/>
      <c r="AH42" s="990"/>
      <c r="AI42" s="210"/>
      <c r="AJ42" s="210"/>
      <c r="AK42" s="236"/>
      <c r="AL42" s="990" t="s">
        <v>17</v>
      </c>
      <c r="AM42" s="990"/>
      <c r="AN42" s="990"/>
      <c r="AO42" s="990"/>
      <c r="AP42" s="990"/>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1" t="s">
        <v>2224</v>
      </c>
      <c r="C44" s="1151"/>
      <c r="D44" s="1151"/>
      <c r="E44" s="1151"/>
      <c r="F44" s="1151"/>
      <c r="G44" s="1020" t="s">
        <v>2161</v>
      </c>
      <c r="H44" s="1020"/>
      <c r="I44" s="1020"/>
      <c r="J44" s="1020"/>
      <c r="K44" s="1020"/>
      <c r="L44" s="1020"/>
      <c r="M44" s="1020"/>
      <c r="N44" s="1020"/>
      <c r="O44" s="1020"/>
      <c r="P44" s="1020"/>
      <c r="Q44" s="1020"/>
      <c r="R44" s="1020"/>
      <c r="S44" s="1020"/>
      <c r="T44" s="1020"/>
      <c r="U44" s="218"/>
      <c r="V44" s="219" t="str">
        <f>IFERROR(IF(OR(G9="特定加算Ⅰ",G9="特定加算Ⅱ"),"✓",""),"")</f>
        <v>✓</v>
      </c>
      <c r="W44" s="1021" t="s">
        <v>16</v>
      </c>
      <c r="X44" s="1022"/>
      <c r="Y44" s="1022"/>
      <c r="Z44" s="1023"/>
      <c r="AA44" s="1003" t="s">
        <v>14</v>
      </c>
      <c r="AB44" s="1004"/>
      <c r="AC44" s="220"/>
      <c r="AD44" s="990" t="s">
        <v>16</v>
      </c>
      <c r="AE44" s="990"/>
      <c r="AF44" s="990"/>
      <c r="AG44" s="990"/>
      <c r="AH44" s="990"/>
      <c r="AI44" s="1003" t="s">
        <v>14</v>
      </c>
      <c r="AJ44" s="1004"/>
      <c r="AK44" s="220"/>
      <c r="AL44" s="990" t="s">
        <v>16</v>
      </c>
      <c r="AM44" s="990"/>
      <c r="AN44" s="990"/>
      <c r="AO44" s="990"/>
      <c r="AP44" s="990"/>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151"/>
      <c r="C45" s="1151"/>
      <c r="D45" s="1151"/>
      <c r="E45" s="1151"/>
      <c r="F45" s="1151"/>
      <c r="G45" s="1020"/>
      <c r="H45" s="1020"/>
      <c r="I45" s="1020"/>
      <c r="J45" s="1020"/>
      <c r="K45" s="1020"/>
      <c r="L45" s="1020"/>
      <c r="M45" s="1020"/>
      <c r="N45" s="1020"/>
      <c r="O45" s="1020"/>
      <c r="P45" s="1020"/>
      <c r="Q45" s="1020"/>
      <c r="R45" s="1020"/>
      <c r="S45" s="1020"/>
      <c r="T45" s="1020"/>
      <c r="U45" s="218"/>
      <c r="V45" s="219" t="str">
        <f>IFERROR(IF(G9="特定加算なし","✓",""),"")</f>
        <v/>
      </c>
      <c r="W45" s="1021" t="s">
        <v>17</v>
      </c>
      <c r="X45" s="1022"/>
      <c r="Y45" s="1022"/>
      <c r="Z45" s="1023"/>
      <c r="AA45" s="1003"/>
      <c r="AB45" s="1004"/>
      <c r="AC45" s="220"/>
      <c r="AD45" s="990" t="s">
        <v>17</v>
      </c>
      <c r="AE45" s="990"/>
      <c r="AF45" s="990"/>
      <c r="AG45" s="990"/>
      <c r="AH45" s="990"/>
      <c r="AI45" s="1003"/>
      <c r="AJ45" s="1004"/>
      <c r="AK45" s="220"/>
      <c r="AL45" s="990" t="s">
        <v>17</v>
      </c>
      <c r="AM45" s="990"/>
      <c r="AN45" s="990"/>
      <c r="AO45" s="990"/>
      <c r="AP45" s="990"/>
      <c r="AS45" s="1000"/>
      <c r="AT45" s="1001"/>
      <c r="AU45" s="1001"/>
      <c r="AV45" s="1001"/>
      <c r="AW45" s="1001"/>
      <c r="AX45" s="1001"/>
      <c r="AY45" s="1001"/>
      <c r="AZ45" s="1001"/>
      <c r="BA45" s="1001"/>
      <c r="BB45" s="1001"/>
      <c r="BC45" s="1001"/>
      <c r="BD45" s="1001"/>
      <c r="BE45" s="1001"/>
      <c r="BF45" s="1001"/>
      <c r="BG45" s="1001"/>
      <c r="BH45" s="1002"/>
      <c r="BO45" s="238"/>
    </row>
    <row r="46" spans="2:82" ht="11.25" customHeight="1">
      <c r="B46" s="224"/>
      <c r="AJ46" s="239"/>
      <c r="AK46" s="239"/>
      <c r="AL46" s="239"/>
      <c r="AM46" s="239"/>
      <c r="AN46" s="239"/>
      <c r="AO46" s="239"/>
      <c r="AP46" s="239"/>
    </row>
    <row r="47" spans="2:82" ht="21" customHeight="1">
      <c r="B47" s="1146" t="s">
        <v>2317</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8"/>
      <c r="C48" s="1149"/>
      <c r="D48" s="1149"/>
      <c r="E48" s="1149"/>
      <c r="F48" s="1150"/>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1003" t="s">
        <v>14</v>
      </c>
      <c r="AB48" s="1004"/>
      <c r="AC48" s="1164" t="str">
        <f>IF(OR(F15=4,F15=5),"R6.6","R"&amp;D15&amp;"."&amp;F15)&amp;"～R"&amp;K15&amp;"."&amp;M15</f>
        <v>R6.6～R7.3</v>
      </c>
      <c r="AD48" s="1164"/>
      <c r="AE48" s="1164"/>
      <c r="AF48" s="1164"/>
      <c r="AG48" s="1164"/>
      <c r="AH48" s="1164"/>
      <c r="AS48" s="1012" t="str">
        <f>IFERROR(IF(AND(OR(AP58=1,AP58=2),OR(AP59=1,AP59=2),OR(AP60=1,AP60=2)),"処遇加算Ⅰ",IF(AND(OR(AP58=1,AP58=2),OR(AP59=1,AP59=2),OR(AP60=0,AP60=3)),"処遇加算Ⅱ",IF(OR(OR(AP58=1,AP58=2),OR(AP59=1,AP59=2)),"処遇加算Ⅲ",""))),"")</f>
        <v>処遇加算Ⅰ</v>
      </c>
      <c r="AT48" s="1012"/>
      <c r="AU48" s="1012"/>
      <c r="AV48" s="1012"/>
      <c r="AW48" s="1012" t="str">
        <f>IFERROR(IF(AND(AP61=1,AP62=1,AP63=1),"特定加算Ⅰ",IF(AND(AP61=1,AP62=2,AP63=1),"特定加算Ⅱ",IF(OR(AP61=2,AP62=2,AP63=2),"特定加算なし",""))),"")</f>
        <v>特定加算Ⅱ</v>
      </c>
      <c r="AX48" s="1012"/>
      <c r="AY48" s="1012"/>
      <c r="AZ48" s="1012"/>
      <c r="BA48" s="1012" t="str">
        <f>IFERROR(IF(OR(L9="ベア加算",AND(L9="ベア加算なし",AP57=1)),"ベア加算",IF(AP57=2,"ベア加算なし","")),"")</f>
        <v>ベア加算</v>
      </c>
      <c r="BB48" s="1012"/>
      <c r="BC48" s="1012"/>
      <c r="BD48" s="1012"/>
      <c r="BE48" s="1013" t="str">
        <f>AS48&amp;AW48&amp;BA48</f>
        <v>処遇加算Ⅰ特定加算Ⅱベア加算</v>
      </c>
      <c r="BF48" s="1013"/>
      <c r="BG48" s="1013"/>
      <c r="BH48" s="1013"/>
      <c r="BI48" s="1013"/>
      <c r="BJ48" s="1013"/>
      <c r="BK48" s="1013"/>
      <c r="BL48" s="1013"/>
      <c r="BM48" s="1013"/>
      <c r="BN48" s="1013"/>
      <c r="BO48" s="1013"/>
      <c r="BP48" s="1013"/>
      <c r="BQ48" s="241"/>
      <c r="BR48" s="241"/>
      <c r="BS48" s="241"/>
      <c r="BT48" s="241"/>
      <c r="BU48" s="241"/>
      <c r="BV48" s="241"/>
      <c r="BW48" s="241"/>
      <c r="BX48" s="241"/>
      <c r="BY48" s="241"/>
      <c r="BZ48" s="241"/>
      <c r="CD48" s="242"/>
    </row>
    <row r="49" spans="2:86" ht="18" customHeight="1">
      <c r="B49" s="1152" t="s">
        <v>2163</v>
      </c>
      <c r="C49" s="1153"/>
      <c r="D49" s="1153"/>
      <c r="E49" s="1153"/>
      <c r="F49" s="1154"/>
      <c r="G49" s="1137" t="str">
        <f>IFERROR(IF(AND(OR(AH58=1,AH58=2),OR(AH59=1,AH59=2),OR(AH60=1,AH60=2)),"処遇加算Ⅰ",IF(AND(OR(AH58=1,AH58=2),OR(AH59=1,AH59=2),OR(AH60=0,AH60=3)),"処遇加算Ⅱ",IF(OR(OR(AH58=1,AH58=2),OR(AH59=1,AH59=2)),"処遇加算Ⅲ",""))),"")</f>
        <v>処遇加算Ⅰ</v>
      </c>
      <c r="H49" s="1138"/>
      <c r="I49" s="1138"/>
      <c r="J49" s="1138"/>
      <c r="K49" s="1163"/>
      <c r="L49" s="1137" t="str">
        <f>IFERROR(IF(G9="","",IF(AND(AH61=1,AH62=1,AH63=1),"特定加算Ⅰ",IF(AND(AH61=1,AH62=2,AH63=1),"特定加算Ⅱ",IF(OR(AH61=2,AH62=2,AH63=2),"特定加算なし","")))),"")</f>
        <v>特定加算Ⅱ</v>
      </c>
      <c r="M49" s="1138"/>
      <c r="N49" s="1138"/>
      <c r="O49" s="1138"/>
      <c r="P49" s="1139"/>
      <c r="Q49" s="1140" t="str">
        <f>IFERROR(IF(OR(L9="ベア加算",AND(L9="ベア加算なし",AH57=1)),"ベア加算",IF(AH57=2,"ベア加算なし","")),"")</f>
        <v>ベア加算</v>
      </c>
      <c r="R49" s="1138"/>
      <c r="S49" s="1138"/>
      <c r="T49" s="1138"/>
      <c r="U49" s="1139"/>
      <c r="V49" s="1141" t="s">
        <v>12</v>
      </c>
      <c r="W49" s="1142"/>
      <c r="X49" s="1142"/>
      <c r="Y49" s="1142"/>
      <c r="Z49" s="1142"/>
      <c r="AA49" s="1055"/>
      <c r="AB49" s="1055"/>
      <c r="AC49" s="1035" t="str">
        <f>IFERROR(VLOOKUP(BE48,【参考】数式用2!E6:F23,2,FALSE),"")</f>
        <v>新加算Ⅱ</v>
      </c>
      <c r="AD49" s="1036"/>
      <c r="AE49" s="1036"/>
      <c r="AF49" s="1036"/>
      <c r="AG49" s="1036"/>
      <c r="AH49" s="1037"/>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52" t="s">
        <v>2164</v>
      </c>
      <c r="C50" s="1153"/>
      <c r="D50" s="1153"/>
      <c r="E50" s="1153"/>
      <c r="F50" s="1154"/>
      <c r="G50" s="1158">
        <f>IFERROR(VLOOKUP(Y5,【参考】数式用!$A$5:$J$27,MATCH(G49,【参考】数式用!$B$4:$J$4,0)+1,0),"")</f>
        <v>0.13700000000000001</v>
      </c>
      <c r="H50" s="1159"/>
      <c r="I50" s="1159"/>
      <c r="J50" s="1159"/>
      <c r="K50" s="1160"/>
      <c r="L50" s="1158">
        <f>IFERROR(VLOOKUP(Y5,【参考】数式用!$A$5:$J$27,MATCH(L49,【参考】数式用!$B$4:$J$4,0)+1,0),"")</f>
        <v>4.2000000000000003E-2</v>
      </c>
      <c r="M50" s="1159"/>
      <c r="N50" s="1159"/>
      <c r="O50" s="1159"/>
      <c r="P50" s="1161"/>
      <c r="Q50" s="1162">
        <f>IFERROR(VLOOKUP(Y5,【参考】数式用!$A$5:$J$27,MATCH(Q49,【参考】数式用!$B$4:$J$4,0)+1,0),"")</f>
        <v>2.4E-2</v>
      </c>
      <c r="R50" s="1159"/>
      <c r="S50" s="1159"/>
      <c r="T50" s="1159"/>
      <c r="U50" s="1161"/>
      <c r="V50" s="1117">
        <f>SUM(G50,L50,Q50)</f>
        <v>0.20300000000000001</v>
      </c>
      <c r="W50" s="1118"/>
      <c r="X50" s="1118"/>
      <c r="Y50" s="1118"/>
      <c r="Z50" s="1118"/>
      <c r="AA50" s="1055"/>
      <c r="AB50" s="1055"/>
      <c r="AC50" s="1171">
        <f>IFERROR(VLOOKUP(Y5,【参考】数式用!$A$5:$AB$27,MATCH(AC49,【参考】数式用!$B$4:$AB$4,0)+1,FALSE),"")</f>
        <v>0.224</v>
      </c>
      <c r="AD50" s="1172"/>
      <c r="AE50" s="1172"/>
      <c r="AF50" s="1172"/>
      <c r="AG50" s="1172"/>
      <c r="AH50" s="1173"/>
      <c r="AS50" s="1010" t="s">
        <v>2195</v>
      </c>
      <c r="AT50" s="1010"/>
      <c r="AU50" s="1010"/>
      <c r="AV50" s="1010"/>
      <c r="AW50" s="1010" t="s">
        <v>2196</v>
      </c>
      <c r="AX50" s="1010"/>
      <c r="AY50" s="1010"/>
      <c r="AZ50" s="1010"/>
      <c r="BA50" s="1010" t="s">
        <v>15</v>
      </c>
      <c r="BB50" s="1010"/>
      <c r="BC50" s="1010"/>
      <c r="BD50" s="1010"/>
      <c r="BE50" s="1010" t="s">
        <v>2197</v>
      </c>
      <c r="BF50" s="1010"/>
      <c r="BG50" s="1010"/>
      <c r="BH50" s="1010"/>
      <c r="BI50" s="1010" t="s">
        <v>2200</v>
      </c>
      <c r="BJ50" s="1010"/>
      <c r="BK50" s="1010"/>
      <c r="BL50" s="1010"/>
      <c r="BM50" s="241"/>
      <c r="BN50" s="1010" t="s">
        <v>2199</v>
      </c>
      <c r="BO50" s="1010"/>
      <c r="BP50" s="1010"/>
      <c r="BQ50" s="1010"/>
      <c r="BR50" s="1010"/>
      <c r="BS50" s="1010"/>
      <c r="BT50" s="241"/>
      <c r="BV50" s="1175" t="s">
        <v>2202</v>
      </c>
      <c r="BW50" s="1176"/>
      <c r="BX50" s="1176"/>
      <c r="BY50" s="1176"/>
      <c r="BZ50" s="1176"/>
      <c r="CA50" s="1177"/>
      <c r="CD50" s="242"/>
    </row>
    <row r="51" spans="2:86" ht="17.25" customHeight="1">
      <c r="B51" s="1155" t="s">
        <v>2294</v>
      </c>
      <c r="C51" s="1156"/>
      <c r="D51" s="1156"/>
      <c r="E51" s="1156"/>
      <c r="F51" s="1157"/>
      <c r="G51" s="1028">
        <f>IFERROR(ROUNDDOWN(ROUND(AM5*G50,0)*P5,0)*H53,"")</f>
        <v>577866</v>
      </c>
      <c r="H51" s="1028"/>
      <c r="I51" s="1028"/>
      <c r="J51" s="1028"/>
      <c r="K51" s="148" t="s">
        <v>2289</v>
      </c>
      <c r="L51" s="1027">
        <f>IFERROR(ROUNDDOWN(ROUND(AM5*L50,0)*P5,0)*H53,"")</f>
        <v>177156</v>
      </c>
      <c r="M51" s="1028"/>
      <c r="N51" s="1028"/>
      <c r="O51" s="1028"/>
      <c r="P51" s="148" t="s">
        <v>2289</v>
      </c>
      <c r="Q51" s="1027">
        <f>IFERROR(ROUNDDOWN(ROUND(AM5*Q50,0)*P5,0)*H53,"")</f>
        <v>101232</v>
      </c>
      <c r="R51" s="1028"/>
      <c r="S51" s="1028"/>
      <c r="T51" s="1028"/>
      <c r="U51" s="149" t="s">
        <v>2289</v>
      </c>
      <c r="V51" s="1135">
        <f>IFERROR(SUM(G51,L51,Q51),"")</f>
        <v>856254</v>
      </c>
      <c r="W51" s="1136"/>
      <c r="X51" s="1136"/>
      <c r="Y51" s="1136"/>
      <c r="Z51" s="150" t="s">
        <v>2289</v>
      </c>
      <c r="AB51" s="151"/>
      <c r="AC51" s="1027">
        <f>IFERROR(ROUNDDOWN(ROUND(AM5*AC50,0)*P5,0)*AD53,"")</f>
        <v>4724160</v>
      </c>
      <c r="AD51" s="1028"/>
      <c r="AE51" s="1028"/>
      <c r="AF51" s="1028"/>
      <c r="AG51" s="1028"/>
      <c r="AH51" s="149" t="s">
        <v>2289</v>
      </c>
      <c r="AS51" s="1015">
        <f>IFERROR(ROUNDDOWN(ROUND(AM5*(G50-B10),0)*P5,0)*H53,"")</f>
        <v>0</v>
      </c>
      <c r="AT51" s="1015"/>
      <c r="AU51" s="1015"/>
      <c r="AV51" s="1015"/>
      <c r="AW51" s="1015">
        <f>IFERROR(ROUNDDOWN(ROUND(AM5*(L50-G10),0)*P5,0)*H53,"")</f>
        <v>0</v>
      </c>
      <c r="AX51" s="1015"/>
      <c r="AY51" s="1015"/>
      <c r="AZ51" s="1015"/>
      <c r="BA51" s="1015">
        <f>IFERROR(ROUNDDOWN(ROUND(AM5*(Q50-L10),0)*P5,0)*H53,"")</f>
        <v>101232</v>
      </c>
      <c r="BB51" s="1015"/>
      <c r="BC51" s="1015"/>
      <c r="BD51" s="1015"/>
      <c r="BE51" s="1015">
        <f>IFERROR(ROUNDDOWN(ROUND(AM5*(AC50-Q10),0)*P5,0)*AD53,"")</f>
        <v>949050</v>
      </c>
      <c r="BF51" s="1015"/>
      <c r="BG51" s="1015"/>
      <c r="BH51" s="1015"/>
      <c r="BI51" s="1015">
        <f>SUM(AS51:BH51)</f>
        <v>1050282</v>
      </c>
      <c r="BJ51" s="1015"/>
      <c r="BK51" s="1015"/>
      <c r="BL51" s="1015"/>
      <c r="BM51" s="241"/>
      <c r="BN51" s="1015">
        <f>IFERROR(ROUNDDOWN(ROUNDDOWN(ROUND(AM5*(VLOOKUP(Y5,【参考】数式用!$A$5:$AB$27,14,FALSE)),0)*P5,0)*AD53*0.5,0),"")</f>
        <v>1529025</v>
      </c>
      <c r="BO51" s="1015"/>
      <c r="BP51" s="1015"/>
      <c r="BQ51" s="1015"/>
      <c r="BR51" s="1015"/>
      <c r="BS51" s="1015"/>
      <c r="BT51" s="241"/>
      <c r="BV51" s="1178">
        <f>IF(AND(Q49="ベア加算なし",BA48="ベア加算"),ROUNDDOWN(ROUND(AM5*VLOOKUP(Y5,【参考】数式用!$A$5:$AB$27,9,FALSE),0)*P5,0)*AD53,0)</f>
        <v>0</v>
      </c>
      <c r="BW51" s="1179"/>
      <c r="BX51" s="1179"/>
      <c r="BY51" s="1179"/>
      <c r="BZ51" s="1179"/>
      <c r="CA51" s="1180"/>
      <c r="CD51" s="242"/>
    </row>
    <row r="52" spans="2:86" ht="13.5" customHeight="1">
      <c r="B52" s="1155"/>
      <c r="C52" s="1156"/>
      <c r="D52" s="1156"/>
      <c r="E52" s="1156"/>
      <c r="F52" s="1157"/>
      <c r="G52" s="1031" t="str">
        <f>IFERROR("("&amp;TEXT(G51/H53,"#,##0円")&amp;"/月)","")</f>
        <v>(288,933円/月)</v>
      </c>
      <c r="H52" s="1026"/>
      <c r="I52" s="1026"/>
      <c r="J52" s="1026"/>
      <c r="K52" s="1026"/>
      <c r="L52" s="1026" t="str">
        <f>IFERROR("("&amp;TEXT(L51/H53,"#,##0円")&amp;"/月)","")</f>
        <v>(88,578円/月)</v>
      </c>
      <c r="M52" s="1026"/>
      <c r="N52" s="1026"/>
      <c r="O52" s="1026"/>
      <c r="P52" s="1026"/>
      <c r="Q52" s="1026" t="str">
        <f>IFERROR("("&amp;TEXT(Q51/H53,"#,##0円")&amp;"/月)","")</f>
        <v>(50,616円/月)</v>
      </c>
      <c r="R52" s="1026"/>
      <c r="S52" s="1026"/>
      <c r="T52" s="1026"/>
      <c r="U52" s="1026"/>
      <c r="V52" s="1026" t="str">
        <f>IFERROR("("&amp;TEXT(V51/H53,"#,##0円")&amp;"/月)","")</f>
        <v>(428,127円/月)</v>
      </c>
      <c r="W52" s="1026"/>
      <c r="X52" s="1026"/>
      <c r="Y52" s="1026"/>
      <c r="Z52" s="1026"/>
      <c r="AB52" s="151"/>
      <c r="AC52" s="1029" t="str">
        <f>IFERROR("("&amp;TEXT(AC51/AD53,"#,##0円")&amp;"/月)","")</f>
        <v>(472,416円/月)</v>
      </c>
      <c r="AD52" s="1030"/>
      <c r="AE52" s="1030"/>
      <c r="AF52" s="1030"/>
      <c r="AG52" s="1030"/>
      <c r="AH52" s="103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13" t="s">
        <v>244</v>
      </c>
      <c r="V56" s="1013"/>
      <c r="W56" s="1013"/>
      <c r="X56" s="1013"/>
      <c r="Y56" s="1013"/>
      <c r="Z56" s="1013"/>
      <c r="AA56" s="245"/>
      <c r="AB56" s="249"/>
      <c r="AC56" s="1013" t="str">
        <f>IF(F15=4,"R6.4～R6.5",IF(F15=5,"R6.5",""))</f>
        <v>R6.4～R6.5</v>
      </c>
      <c r="AD56" s="1013"/>
      <c r="AE56" s="1013"/>
      <c r="AF56" s="1013"/>
      <c r="AG56" s="1013"/>
      <c r="AH56" s="1013"/>
      <c r="AI56" s="250"/>
      <c r="AJ56" s="249"/>
      <c r="AK56" s="1013" t="str">
        <f>IF(OR(F15=4,F15=5),"R6.6","R"&amp;D15&amp;"."&amp;F15)&amp;"～R"&amp;K15&amp;"."&amp;M15</f>
        <v>R6.6～R7.3</v>
      </c>
      <c r="AL56" s="1013"/>
      <c r="AM56" s="1013"/>
      <c r="AN56" s="1013"/>
      <c r="AO56" s="1013"/>
      <c r="AP56" s="1013"/>
      <c r="AQ56" s="245"/>
      <c r="AR56" s="245"/>
      <c r="AS56" s="1016" t="s">
        <v>2420</v>
      </c>
      <c r="AT56" s="1016"/>
      <c r="AU56" s="1016"/>
      <c r="AV56" s="1016"/>
      <c r="AW56" s="1016" t="s">
        <v>2419</v>
      </c>
      <c r="AX56" s="1016"/>
      <c r="AY56" s="1016"/>
      <c r="AZ56" s="1016"/>
    </row>
    <row r="57" spans="2:86" ht="15.95" customHeight="1">
      <c r="U57" s="1010" t="s">
        <v>2203</v>
      </c>
      <c r="V57" s="1010"/>
      <c r="W57" s="1010"/>
      <c r="X57" s="1010"/>
      <c r="Y57" s="1010"/>
      <c r="Z57" s="252">
        <f>IF(AND(B9&lt;&gt;"処遇加算なし",F15=4),IF(V21="✓",1,IF(V22="✓",2,"")),"")</f>
        <v>2</v>
      </c>
      <c r="AA57" s="245"/>
      <c r="AB57" s="249"/>
      <c r="AC57" s="1010" t="s">
        <v>2203</v>
      </c>
      <c r="AD57" s="1010"/>
      <c r="AE57" s="1010"/>
      <c r="AF57" s="1010"/>
      <c r="AG57" s="1010"/>
      <c r="AH57" s="170">
        <v>1</v>
      </c>
      <c r="AI57" s="253"/>
      <c r="AJ57" s="249"/>
      <c r="AK57" s="1010" t="s">
        <v>2203</v>
      </c>
      <c r="AL57" s="1010"/>
      <c r="AM57" s="1010"/>
      <c r="AN57" s="1010"/>
      <c r="AO57" s="1010"/>
      <c r="AP57" s="170">
        <v>1</v>
      </c>
      <c r="AQ57" s="245"/>
      <c r="AR57" s="245"/>
      <c r="AS57" s="1009"/>
      <c r="AT57" s="1009"/>
      <c r="AU57" s="1009"/>
      <c r="AV57" s="1009"/>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19" t="s">
        <v>2204</v>
      </c>
      <c r="V58" s="1019"/>
      <c r="W58" s="1019"/>
      <c r="X58" s="1019"/>
      <c r="Y58" s="1019"/>
      <c r="Z58" s="252">
        <f>IF(AND(B9&lt;&gt;"処遇加算なし",F15=4),IF(V24="✓",1,IF(V25="✓",2,IF(V26="✓",3,""))),"")</f>
        <v>1</v>
      </c>
      <c r="AA58" s="245"/>
      <c r="AB58" s="249"/>
      <c r="AC58" s="1019" t="s">
        <v>2204</v>
      </c>
      <c r="AD58" s="1019"/>
      <c r="AE58" s="1019"/>
      <c r="AF58" s="1019"/>
      <c r="AG58" s="1019"/>
      <c r="AH58" s="170">
        <v>1</v>
      </c>
      <c r="AI58" s="253"/>
      <c r="AJ58" s="249"/>
      <c r="AK58" s="1019" t="s">
        <v>2204</v>
      </c>
      <c r="AL58" s="1019"/>
      <c r="AM58" s="1019"/>
      <c r="AN58" s="1019"/>
      <c r="AO58" s="1019"/>
      <c r="AP58" s="170">
        <v>1</v>
      </c>
      <c r="AQ58" s="245"/>
      <c r="AR58" s="245"/>
      <c r="AS58" s="1010" t="str">
        <f>IF(OR(AND(Z58=1,AH58=3),AND(Z58=1,AP58=3),AND(Z58=2,AH58=3,AH59=3),AND(Z58=2,AP58=3,AP59=3)),"○","")</f>
        <v/>
      </c>
      <c r="AT58" s="1010"/>
      <c r="AU58" s="1010"/>
      <c r="AV58" s="1010"/>
      <c r="AW58" s="1010" t="str">
        <f>IF(OR(AND(Z58=1,AH58=2),AND(Z58=1,AP58=2),AND(Z58=2,AH58=2,AH59=2),AND(Z58=2,AP58=2,AP59=2)),"○","")</f>
        <v/>
      </c>
      <c r="AX58" s="1010"/>
      <c r="AY58" s="1010"/>
      <c r="AZ58" s="1010"/>
      <c r="BP58" s="251"/>
      <c r="BR58" s="251"/>
      <c r="BS58" s="251"/>
      <c r="BT58" s="251"/>
      <c r="BU58" s="251"/>
      <c r="BV58" s="251"/>
      <c r="BW58" s="251"/>
      <c r="BX58" s="251"/>
      <c r="BY58" s="251"/>
      <c r="BZ58" s="251"/>
      <c r="CA58" s="251"/>
      <c r="CB58" s="251"/>
      <c r="CC58" s="251"/>
      <c r="CD58" s="251"/>
      <c r="CE58" s="251"/>
      <c r="CF58" s="251"/>
      <c r="CH58" s="254"/>
    </row>
    <row r="59" spans="2:86" ht="15.95" customHeight="1">
      <c r="U59" s="1019" t="s">
        <v>2205</v>
      </c>
      <c r="V59" s="1019"/>
      <c r="W59" s="1019"/>
      <c r="X59" s="1019"/>
      <c r="Y59" s="1019"/>
      <c r="Z59" s="252">
        <f>IF(AND(B9&lt;&gt;"処遇加算なし",F15=4),IF(V28="✓",1,IF(V29="✓",2,IF(V30="✓",3,""))),"")</f>
        <v>1</v>
      </c>
      <c r="AA59" s="245"/>
      <c r="AB59" s="249"/>
      <c r="AC59" s="1019" t="s">
        <v>2205</v>
      </c>
      <c r="AD59" s="1019"/>
      <c r="AE59" s="1019"/>
      <c r="AF59" s="1019"/>
      <c r="AG59" s="1019"/>
      <c r="AH59" s="170">
        <v>1</v>
      </c>
      <c r="AI59" s="253"/>
      <c r="AJ59" s="249"/>
      <c r="AK59" s="1019" t="s">
        <v>2205</v>
      </c>
      <c r="AL59" s="1019"/>
      <c r="AM59" s="1019"/>
      <c r="AN59" s="1019"/>
      <c r="AO59" s="1019"/>
      <c r="AP59" s="170">
        <v>1</v>
      </c>
      <c r="AQ59" s="245"/>
      <c r="AR59" s="245"/>
      <c r="AS59" s="1010" t="str">
        <f>IF(OR(AND(Z59=1,AH59=3),AND(Z59=1,AP59=3),AND(Z59=2,AH58=3,AH59=3),AND(Z59=2,AP58=3,AP59=3)),"○","")</f>
        <v/>
      </c>
      <c r="AT59" s="1010"/>
      <c r="AU59" s="1010"/>
      <c r="AV59" s="1010"/>
      <c r="AW59" s="1010" t="str">
        <f>IF(OR(AND(Z59=1,AH58=2),AND(Z59=1,AP58=2),AND(Z59=2,AH58=2,AH59=2),AND(Z59=2,AP58=2,AP59=2)),"○","")</f>
        <v/>
      </c>
      <c r="AX59" s="1010"/>
      <c r="AY59" s="1010"/>
      <c r="AZ59" s="1010"/>
      <c r="BP59" s="251"/>
      <c r="BR59" s="251"/>
      <c r="BS59" s="251"/>
      <c r="BT59" s="251"/>
      <c r="BU59" s="251"/>
      <c r="BV59" s="251"/>
      <c r="BW59" s="251"/>
      <c r="BX59" s="251"/>
      <c r="BY59" s="251"/>
      <c r="BZ59" s="251"/>
      <c r="CA59" s="251"/>
      <c r="CB59" s="251"/>
      <c r="CC59" s="251"/>
      <c r="CD59" s="251"/>
      <c r="CE59" s="251"/>
      <c r="CF59" s="251"/>
      <c r="CH59" s="254"/>
    </row>
    <row r="60" spans="2:86" ht="15.95" customHeight="1">
      <c r="U60" s="1019" t="s">
        <v>2206</v>
      </c>
      <c r="V60" s="1019"/>
      <c r="W60" s="1019"/>
      <c r="X60" s="1019"/>
      <c r="Y60" s="1019"/>
      <c r="Z60" s="252">
        <f>IF(AND(B9&lt;&gt;"処遇加算なし",F15=4),IF(V32="✓",1,IF(V33="✓",2,"")),"")</f>
        <v>1</v>
      </c>
      <c r="AA60" s="245"/>
      <c r="AB60" s="249"/>
      <c r="AC60" s="1019" t="s">
        <v>2206</v>
      </c>
      <c r="AD60" s="1019"/>
      <c r="AE60" s="1019"/>
      <c r="AF60" s="1019"/>
      <c r="AG60" s="1019"/>
      <c r="AH60" s="170">
        <v>1</v>
      </c>
      <c r="AI60" s="253"/>
      <c r="AJ60" s="249"/>
      <c r="AK60" s="1019" t="s">
        <v>2206</v>
      </c>
      <c r="AL60" s="1019"/>
      <c r="AM60" s="1019"/>
      <c r="AN60" s="1019"/>
      <c r="AO60" s="1019"/>
      <c r="AP60" s="170">
        <v>1</v>
      </c>
      <c r="AQ60" s="245"/>
      <c r="AR60" s="245"/>
      <c r="AS60" s="1011" t="str">
        <f>IF(OR(AND(Z60=1,AH60=3),AND(Z60=1,AP60=3)),"○","")</f>
        <v/>
      </c>
      <c r="AT60" s="1011"/>
      <c r="AU60" s="1011"/>
      <c r="AV60" s="1011"/>
      <c r="AW60" s="1011" t="str">
        <f>IF(OR(AND(Z60=1,AH60=2),AND(Z60=1,AP60=2)),"○","")</f>
        <v/>
      </c>
      <c r="AX60" s="1011"/>
      <c r="AY60" s="1011"/>
      <c r="AZ60" s="1011"/>
      <c r="BP60" s="251"/>
      <c r="BR60" s="251"/>
      <c r="BS60" s="251"/>
      <c r="BT60" s="251"/>
      <c r="BU60" s="251"/>
      <c r="BV60" s="251"/>
      <c r="BW60" s="251"/>
      <c r="BX60" s="251"/>
      <c r="BY60" s="251"/>
      <c r="BZ60" s="251"/>
      <c r="CA60" s="251"/>
      <c r="CB60" s="251"/>
      <c r="CC60" s="251"/>
      <c r="CD60" s="251"/>
      <c r="CE60" s="251"/>
      <c r="CF60" s="251"/>
      <c r="CH60" s="254"/>
    </row>
    <row r="61" spans="2:86" ht="15.95" customHeight="1">
      <c r="U61" s="1019" t="s">
        <v>2207</v>
      </c>
      <c r="V61" s="1019"/>
      <c r="W61" s="1019"/>
      <c r="X61" s="1019"/>
      <c r="Y61" s="1019"/>
      <c r="Z61" s="252">
        <f>IF(AND(B9&lt;&gt;"処遇加算なし",F15=4),IF(V36="✓",1,IF(V37="✓",2,"")),"")</f>
        <v>1</v>
      </c>
      <c r="AA61" s="245"/>
      <c r="AB61" s="249"/>
      <c r="AC61" s="1019" t="s">
        <v>2207</v>
      </c>
      <c r="AD61" s="1019"/>
      <c r="AE61" s="1019"/>
      <c r="AF61" s="1019"/>
      <c r="AG61" s="1019"/>
      <c r="AH61" s="170">
        <v>1</v>
      </c>
      <c r="AI61" s="253"/>
      <c r="AJ61" s="249"/>
      <c r="AK61" s="1019" t="s">
        <v>2207</v>
      </c>
      <c r="AL61" s="1019"/>
      <c r="AM61" s="1019"/>
      <c r="AN61" s="1019"/>
      <c r="AO61" s="1019"/>
      <c r="AP61" s="170">
        <v>1</v>
      </c>
      <c r="AQ61" s="245"/>
      <c r="AR61" s="245"/>
      <c r="AS61" s="1010" t="str">
        <f>IF(OR(AND(Z61=1,AH61=2),AND(Z61=1,AP61=2)),"○","")</f>
        <v/>
      </c>
      <c r="AT61" s="1010"/>
      <c r="AU61" s="1010"/>
      <c r="AV61" s="1010"/>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19" t="s">
        <v>2208</v>
      </c>
      <c r="V62" s="1019"/>
      <c r="W62" s="1019"/>
      <c r="X62" s="1019"/>
      <c r="Y62" s="1019"/>
      <c r="Z62" s="252">
        <f>IF(AND(B9&lt;&gt;"処遇加算なし",F15=4),IF(V40="✓",1,IF(V41="✓",2,"")),"")</f>
        <v>2</v>
      </c>
      <c r="AA62" s="245"/>
      <c r="AB62" s="249"/>
      <c r="AC62" s="1019" t="s">
        <v>2208</v>
      </c>
      <c r="AD62" s="1019"/>
      <c r="AE62" s="1019"/>
      <c r="AF62" s="1019"/>
      <c r="AG62" s="1019"/>
      <c r="AH62" s="170">
        <v>2</v>
      </c>
      <c r="AI62" s="253"/>
      <c r="AJ62" s="249"/>
      <c r="AK62" s="1019" t="s">
        <v>2208</v>
      </c>
      <c r="AL62" s="1019"/>
      <c r="AM62" s="1019"/>
      <c r="AN62" s="1019"/>
      <c r="AO62" s="1019"/>
      <c r="AP62" s="170">
        <v>2</v>
      </c>
      <c r="AQ62" s="245"/>
      <c r="AR62" s="245"/>
      <c r="AS62" s="1010" t="str">
        <f>IF(OR(AND(Z62=1,AH62=2),AND(Z62=1,AP62=2)),"○","")</f>
        <v/>
      </c>
      <c r="AT62" s="1010"/>
      <c r="AU62" s="1010"/>
      <c r="AV62" s="1010"/>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10" t="s">
        <v>2209</v>
      </c>
      <c r="V63" s="1010"/>
      <c r="W63" s="1010"/>
      <c r="X63" s="1010"/>
      <c r="Y63" s="1010"/>
      <c r="Z63" s="252">
        <f>IF(AND(B9&lt;&gt;"処遇加算なし",F15=4),IF(V44="✓",1,IF(V45="✓",2,"")),"")</f>
        <v>1</v>
      </c>
      <c r="AA63" s="245"/>
      <c r="AB63" s="249"/>
      <c r="AC63" s="1010" t="s">
        <v>2209</v>
      </c>
      <c r="AD63" s="1010"/>
      <c r="AE63" s="1010"/>
      <c r="AF63" s="1010"/>
      <c r="AG63" s="1010"/>
      <c r="AH63" s="170">
        <v>1</v>
      </c>
      <c r="AI63" s="253"/>
      <c r="AJ63" s="249"/>
      <c r="AK63" s="1010" t="s">
        <v>2209</v>
      </c>
      <c r="AL63" s="1010"/>
      <c r="AM63" s="1010"/>
      <c r="AN63" s="1010"/>
      <c r="AO63" s="1010"/>
      <c r="AP63" s="170">
        <v>1</v>
      </c>
      <c r="AQ63" s="245"/>
      <c r="AR63" s="245"/>
      <c r="AS63" s="1010" t="str">
        <f>IF(OR(AND(Z63=1,AH63=2),AND(Z63=1,AP63=2)),"○","")</f>
        <v/>
      </c>
      <c r="AT63" s="1010"/>
      <c r="AU63" s="1010"/>
      <c r="AV63" s="1010"/>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8Ero3aKQg5rx9p2zNtWEOeoxWxOhnakIWYnO/SdFj+CqGNfpV38Hpn83meU+sxb+wAjzMmYR3t88eIZwQSrw==" saltValue="jDXn/QSX5YX5gtAt9l9JOw=="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63" t="s">
        <v>2422</v>
      </c>
      <c r="O1" s="1063"/>
      <c r="P1" s="1063"/>
      <c r="Q1" s="1063"/>
      <c r="R1" s="1063"/>
      <c r="S1" s="1063"/>
      <c r="T1" s="1063"/>
      <c r="U1" s="1063"/>
      <c r="V1" s="1063"/>
      <c r="W1" s="1063"/>
      <c r="X1" s="1063"/>
      <c r="Y1" s="1063"/>
      <c r="Z1" s="1063"/>
      <c r="AA1" s="1063"/>
      <c r="AB1" s="1063"/>
      <c r="AC1" s="1063"/>
      <c r="AD1" s="1063"/>
      <c r="AE1" s="1063"/>
      <c r="AF1" s="1181" t="s">
        <v>29</v>
      </c>
      <c r="AG1" s="1181"/>
      <c r="AH1" s="1181"/>
      <c r="AI1" s="1182" t="str">
        <f>IF(G5="","",G5)</f>
        <v>東京都</v>
      </c>
      <c r="AJ1" s="1182"/>
      <c r="AK1" s="1182"/>
      <c r="AL1" s="1182"/>
      <c r="AM1" s="1182"/>
      <c r="AN1" s="1182"/>
      <c r="AO1" s="1182"/>
      <c r="AP1" s="1182"/>
      <c r="AQ1" s="537" t="s">
        <v>2436</v>
      </c>
      <c r="AS1" s="1006" t="str">
        <f>B9&amp;G9&amp;L9</f>
        <v>処遇加算Ⅱ特定加算なしベア加算</v>
      </c>
      <c r="AT1" s="1007"/>
      <c r="AU1" s="1007"/>
      <c r="AV1" s="1007"/>
      <c r="AW1" s="1007"/>
      <c r="AX1" s="1007"/>
      <c r="AY1" s="1007"/>
      <c r="AZ1" s="1007"/>
      <c r="BA1" s="1007"/>
      <c r="BB1" s="1007"/>
      <c r="BC1" s="1007"/>
      <c r="BD1" s="1007"/>
      <c r="BE1" s="1008"/>
      <c r="BF1" s="1005" t="str">
        <f>IFERROR(VLOOKUP(Y5,【参考】数式用!$AJ$2:$AK$24,2,FALSE),"")</f>
        <v>通所介護</v>
      </c>
      <c r="BG1" s="1005"/>
      <c r="BH1" s="1005"/>
      <c r="BI1" s="1005"/>
      <c r="BJ1" s="1005"/>
      <c r="BK1" s="1005"/>
      <c r="BL1" s="1005"/>
      <c r="BM1" s="1005"/>
      <c r="BN1" s="1005"/>
      <c r="BO1" s="1005"/>
      <c r="BP1" s="1005"/>
      <c r="CE1" s="174" t="s">
        <v>2390</v>
      </c>
    </row>
    <row r="2" spans="1:88" s="175" customFormat="1" ht="19.5" customHeight="1" thickBot="1">
      <c r="C2" s="173"/>
      <c r="D2" s="173"/>
      <c r="E2" s="173"/>
      <c r="F2" s="173"/>
      <c r="G2" s="173"/>
      <c r="H2" s="173"/>
      <c r="I2" s="173"/>
      <c r="J2" s="173"/>
      <c r="K2" s="173"/>
      <c r="L2" s="173"/>
      <c r="M2" s="173"/>
      <c r="N2" s="1063"/>
      <c r="O2" s="1063"/>
      <c r="P2" s="1063"/>
      <c r="Q2" s="1063"/>
      <c r="R2" s="1063"/>
      <c r="S2" s="1063"/>
      <c r="T2" s="1063"/>
      <c r="U2" s="1063"/>
      <c r="V2" s="1063"/>
      <c r="W2" s="1063"/>
      <c r="X2" s="1063"/>
      <c r="Y2" s="1063"/>
      <c r="Z2" s="1063"/>
      <c r="AA2" s="1063"/>
      <c r="AB2" s="1063"/>
      <c r="AC2" s="1063"/>
      <c r="AD2" s="1063"/>
      <c r="AE2" s="1063"/>
      <c r="AF2" s="173"/>
      <c r="AG2" s="173"/>
      <c r="AH2" s="173"/>
      <c r="AI2" s="173"/>
      <c r="AJ2" s="173"/>
      <c r="AK2" s="173"/>
      <c r="AL2" s="173"/>
      <c r="AM2" s="173"/>
      <c r="AN2" s="173"/>
      <c r="AO2" s="173"/>
      <c r="AP2" s="173"/>
      <c r="AQ2" s="531"/>
      <c r="AR2" s="531"/>
      <c r="CE2" s="993" t="s">
        <v>2393</v>
      </c>
      <c r="CF2" s="993"/>
      <c r="CG2" s="993"/>
      <c r="CH2" s="993"/>
      <c r="CI2" s="1183">
        <f>IF(AI1&lt;&gt;"",1,"")</f>
        <v>1</v>
      </c>
      <c r="CJ2" s="1184"/>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93" t="s">
        <v>2387</v>
      </c>
      <c r="CF3" s="993"/>
      <c r="CG3" s="993"/>
      <c r="CH3" s="993"/>
      <c r="CI3" s="1185">
        <f>IF(AND(L9="ベア加算",Q49="ベア加算"),1,"")</f>
        <v>1</v>
      </c>
      <c r="CJ3" s="1186"/>
    </row>
    <row r="4" spans="1:88" ht="25.5" customHeight="1">
      <c r="B4" s="1076" t="s">
        <v>2293</v>
      </c>
      <c r="C4" s="1076"/>
      <c r="D4" s="1076"/>
      <c r="E4" s="1076"/>
      <c r="F4" s="1076"/>
      <c r="G4" s="1076" t="s">
        <v>0</v>
      </c>
      <c r="H4" s="1076"/>
      <c r="I4" s="1076"/>
      <c r="J4" s="1074" t="s">
        <v>1</v>
      </c>
      <c r="K4" s="1074"/>
      <c r="L4" s="1074"/>
      <c r="M4" s="1074"/>
      <c r="N4" s="1074"/>
      <c r="O4" s="1074"/>
      <c r="P4" s="1077" t="s">
        <v>2162</v>
      </c>
      <c r="Q4" s="1078"/>
      <c r="R4" s="1078"/>
      <c r="S4" s="1079" t="s">
        <v>2</v>
      </c>
      <c r="T4" s="1080"/>
      <c r="U4" s="1080"/>
      <c r="V4" s="1080"/>
      <c r="W4" s="1080"/>
      <c r="X4" s="1080"/>
      <c r="Y4" s="1074" t="s">
        <v>3</v>
      </c>
      <c r="Z4" s="1074"/>
      <c r="AA4" s="1074"/>
      <c r="AB4" s="1074"/>
      <c r="AC4" s="1074"/>
      <c r="AD4" s="1074"/>
      <c r="AE4" s="1074" t="s">
        <v>2159</v>
      </c>
      <c r="AF4" s="1074"/>
      <c r="AG4" s="1074"/>
      <c r="AH4" s="1074"/>
      <c r="AI4" s="1074" t="s">
        <v>2160</v>
      </c>
      <c r="AJ4" s="1074"/>
      <c r="AK4" s="1074"/>
      <c r="AL4" s="1074"/>
      <c r="AM4" s="1074" t="s">
        <v>2158</v>
      </c>
      <c r="AN4" s="1074"/>
      <c r="AO4" s="1074"/>
      <c r="AP4" s="1074"/>
      <c r="AS4" s="183"/>
      <c r="AT4" s="1014" t="s">
        <v>2253</v>
      </c>
      <c r="AU4" s="1014" t="s">
        <v>2204</v>
      </c>
      <c r="AV4" s="1014" t="s">
        <v>2205</v>
      </c>
      <c r="AW4" s="1014" t="s">
        <v>2206</v>
      </c>
      <c r="AX4" s="1014" t="s">
        <v>2207</v>
      </c>
      <c r="AY4" s="1014" t="s">
        <v>2208</v>
      </c>
      <c r="AZ4" s="1014" t="s">
        <v>2252</v>
      </c>
      <c r="BA4" s="184"/>
      <c r="CE4" s="993" t="s">
        <v>2392</v>
      </c>
      <c r="CF4" s="993"/>
      <c r="CG4" s="993"/>
      <c r="CH4" s="993"/>
      <c r="CI4" s="984">
        <f>IF(OR(OR(G49="処遇加算Ⅰ",G49="処遇加算Ⅱ"),OR(AS48="処遇加算Ⅰ",AS48="処遇加算Ⅱ")),1,"")</f>
        <v>1</v>
      </c>
      <c r="CJ4" s="985"/>
    </row>
    <row r="5" spans="1:88" ht="33" customHeight="1">
      <c r="B5" s="1088">
        <v>1334567891</v>
      </c>
      <c r="C5" s="1088"/>
      <c r="D5" s="1088"/>
      <c r="E5" s="1088"/>
      <c r="F5" s="1088"/>
      <c r="G5" s="1089" t="s">
        <v>4</v>
      </c>
      <c r="H5" s="1089"/>
      <c r="I5" s="1089"/>
      <c r="J5" s="1090" t="s">
        <v>5</v>
      </c>
      <c r="K5" s="1090"/>
      <c r="L5" s="1090"/>
      <c r="M5" s="1091" t="s">
        <v>6</v>
      </c>
      <c r="N5" s="1091"/>
      <c r="O5" s="1091"/>
      <c r="P5" s="1092">
        <f>IF(Y5="","",IFERROR(INDEX(【参考】数式用3!$G$3:$I$451,MATCH(M5,【参考】数式用3!$F$3:$F$451,0),MATCH(VLOOKUP(Y5,【参考】数式用3!$J$2:$K$26,2,FALSE),【参考】数式用3!$G$2:$I$2,0)),10))</f>
        <v>10.9</v>
      </c>
      <c r="Q5" s="1093"/>
      <c r="R5" s="1093"/>
      <c r="S5" s="1094" t="s">
        <v>2430</v>
      </c>
      <c r="T5" s="1095"/>
      <c r="U5" s="1095"/>
      <c r="V5" s="1095"/>
      <c r="W5" s="1095"/>
      <c r="X5" s="1096"/>
      <c r="Y5" s="1075" t="s">
        <v>281</v>
      </c>
      <c r="Z5" s="1075"/>
      <c r="AA5" s="1075"/>
      <c r="AB5" s="1075"/>
      <c r="AC5" s="1075"/>
      <c r="AD5" s="1075"/>
      <c r="AE5" s="1042">
        <v>385000</v>
      </c>
      <c r="AF5" s="1043"/>
      <c r="AG5" s="1043"/>
      <c r="AH5" s="1044"/>
      <c r="AI5" s="1042">
        <v>80000</v>
      </c>
      <c r="AJ5" s="1043"/>
      <c r="AK5" s="1043"/>
      <c r="AL5" s="1044"/>
      <c r="AM5" s="1045">
        <f>AE5-AI5</f>
        <v>305000</v>
      </c>
      <c r="AN5" s="1046"/>
      <c r="AO5" s="1046"/>
      <c r="AP5" s="1047"/>
      <c r="AS5" s="183"/>
      <c r="AT5" s="1014"/>
      <c r="AU5" s="1014"/>
      <c r="AV5" s="1014"/>
      <c r="AW5" s="1014"/>
      <c r="AX5" s="1014"/>
      <c r="AY5" s="1014"/>
      <c r="AZ5" s="1014"/>
      <c r="BA5" s="184"/>
      <c r="CE5" s="993" t="s">
        <v>2386</v>
      </c>
      <c r="CF5" s="993"/>
      <c r="CG5" s="993"/>
      <c r="CH5" s="993"/>
      <c r="CI5" s="984">
        <f>IF(OR(G49="処遇加算Ⅰ",AS48="処遇加算Ⅰ"),1,"")</f>
        <v>1</v>
      </c>
      <c r="CJ5" s="985"/>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3" t="s">
        <v>2389</v>
      </c>
      <c r="CF6" s="993"/>
      <c r="CG6" s="993"/>
      <c r="CH6" s="993"/>
      <c r="CI6" s="984">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5"/>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174" t="s">
        <v>2388</v>
      </c>
      <c r="CF7" s="1174"/>
      <c r="CG7" s="1174"/>
      <c r="CH7" s="1174"/>
      <c r="CI7" s="984" t="str">
        <f>IF(AND(AH62=1,AD41=""),1,"")</f>
        <v/>
      </c>
      <c r="CJ7" s="985"/>
    </row>
    <row r="8" spans="1:88" ht="17.25" customHeight="1" thickBot="1">
      <c r="B8" s="1099" t="s">
        <v>2328</v>
      </c>
      <c r="C8" s="1100"/>
      <c r="D8" s="1100"/>
      <c r="E8" s="1100"/>
      <c r="F8" s="1100"/>
      <c r="G8" s="1100"/>
      <c r="H8" s="1100"/>
      <c r="I8" s="1100"/>
      <c r="J8" s="1100"/>
      <c r="K8" s="1100"/>
      <c r="L8" s="1100"/>
      <c r="M8" s="1100"/>
      <c r="N8" s="1100"/>
      <c r="O8" s="1100"/>
      <c r="P8" s="1100"/>
      <c r="Q8" s="1100"/>
      <c r="R8" s="1100"/>
      <c r="S8" s="1101"/>
      <c r="T8" s="1003" t="s">
        <v>14</v>
      </c>
      <c r="U8" s="1004"/>
      <c r="V8" s="1057" t="str">
        <f>IFERROR(IF(VLOOKUP(AS1,【参考】数式用2!E6:L23,3,FALSE)="","",VLOOKUP(AS1,【参考】数式用2!E6:L23,3,FALSE)),"")</f>
        <v>新加算Ⅱ</v>
      </c>
      <c r="W8" s="1058"/>
      <c r="X8" s="1058"/>
      <c r="Y8" s="1058"/>
      <c r="Z8" s="1059"/>
      <c r="AA8" s="1038"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8"/>
      <c r="AC8" s="1038"/>
      <c r="AD8" s="1038"/>
      <c r="AE8" s="1038"/>
      <c r="AF8" s="1038"/>
      <c r="AG8" s="1038"/>
      <c r="AH8" s="1038"/>
      <c r="AI8" s="1038"/>
      <c r="AJ8" s="1038"/>
      <c r="AK8" s="1038"/>
      <c r="AL8" s="1038"/>
      <c r="AM8" s="1038"/>
      <c r="AN8" s="1038"/>
      <c r="AO8" s="1038"/>
      <c r="AP8" s="1039"/>
      <c r="AS8" s="183"/>
      <c r="AT8" s="1168" t="str">
        <f>IF(L9="ベア加算","",IF(OR(V8="新加算Ⅰ",V8="新加算Ⅱ",V8="新加算Ⅲ",V8="新加算Ⅳ"),"○",""))</f>
        <v/>
      </c>
      <c r="AU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8" t="str">
        <f>IF(OR(V8="新加算Ⅰ",V8="新加算Ⅱ",V8="新加算Ⅲ",V8="新加算Ⅴ(１)",V8="新加算Ⅴ(３)",V8="新加算Ⅴ(８)"),"○","")</f>
        <v>○</v>
      </c>
      <c r="AX8" s="1168" t="str">
        <f>IF(OR(V8="新加算Ⅰ",V8="新加算Ⅱ",V8="新加算Ⅴ(１)",V8="新加算Ⅴ(２)",V8="新加算Ⅴ(３)",V8="新加算Ⅴ(４)",V8="新加算Ⅴ(５)",V8="新加算Ⅴ(６)",V8="新加算Ⅴ(７)",V8="新加算Ⅴ(９)",V8="新加算Ⅴ(10)",V8="新加算Ⅴ(12)"),"○","")</f>
        <v>○</v>
      </c>
      <c r="AY8" s="1168" t="str">
        <f>IF(OR(V8="新加算Ⅰ",V8="新加算Ⅴ(１)",V8="新加算Ⅴ(２)",V8="新加算Ⅴ(５)",V8="新加算Ⅴ(７)",V8="新加算Ⅴ(10)"),"○","")</f>
        <v/>
      </c>
      <c r="AZ8" s="1168" t="str">
        <f>IF(OR(V8="新加算Ⅰ",V8="新加算Ⅱ",V8="新加算Ⅴ(１)",V8="新加算Ⅴ(２)",V8="新加算Ⅴ(３)",V8="新加算Ⅴ(４)",V8="新加算Ⅴ(５)",V8="新加算Ⅴ(６)",V8="新加算Ⅴ(７)",V8="新加算Ⅴ(９)",V8="新加算Ⅴ(10)",V8="新加算Ⅴ(12)"),"○","")</f>
        <v>○</v>
      </c>
      <c r="BA8" s="184"/>
      <c r="CE8" s="1174" t="s">
        <v>2388</v>
      </c>
      <c r="CF8" s="1174"/>
      <c r="CG8" s="1174"/>
      <c r="CH8" s="1174"/>
      <c r="CI8" s="984" t="str">
        <f>IF(AND(AP62=1,AL41=""),1,"")</f>
        <v/>
      </c>
      <c r="CJ8" s="985"/>
    </row>
    <row r="9" spans="1:88" ht="26.25" customHeight="1">
      <c r="B9" s="1102" t="s">
        <v>267</v>
      </c>
      <c r="C9" s="1103"/>
      <c r="D9" s="1103"/>
      <c r="E9" s="1103"/>
      <c r="F9" s="1104"/>
      <c r="G9" s="1105" t="s">
        <v>13</v>
      </c>
      <c r="H9" s="1106"/>
      <c r="I9" s="1106"/>
      <c r="J9" s="1106"/>
      <c r="K9" s="1107"/>
      <c r="L9" s="1108" t="s">
        <v>15</v>
      </c>
      <c r="M9" s="1109"/>
      <c r="N9" s="1109"/>
      <c r="O9" s="1109"/>
      <c r="P9" s="1110"/>
      <c r="Q9" s="1097" t="s">
        <v>2200</v>
      </c>
      <c r="R9" s="1098"/>
      <c r="S9" s="1098"/>
      <c r="T9" s="1003"/>
      <c r="U9" s="1004"/>
      <c r="V9" s="1060">
        <f>IFERROR(VLOOKUP(Y5,【参考】数式用!$A$5:$AB$27,MATCH(V8,【参考】数式用!$B$4:$AB$4,0)+1,FALSE),"")</f>
        <v>8.9999999999999983E-2</v>
      </c>
      <c r="W9" s="1061"/>
      <c r="X9" s="1061"/>
      <c r="Y9" s="1061"/>
      <c r="Z9" s="1062"/>
      <c r="AA9" s="1040"/>
      <c r="AB9" s="1040"/>
      <c r="AC9" s="1040"/>
      <c r="AD9" s="1040"/>
      <c r="AE9" s="1040"/>
      <c r="AF9" s="1040"/>
      <c r="AG9" s="1040"/>
      <c r="AH9" s="1040"/>
      <c r="AI9" s="1040"/>
      <c r="AJ9" s="1040"/>
      <c r="AK9" s="1040"/>
      <c r="AL9" s="1040"/>
      <c r="AM9" s="1040"/>
      <c r="AN9" s="1040"/>
      <c r="AO9" s="1040"/>
      <c r="AP9" s="1041"/>
      <c r="AS9" s="183"/>
      <c r="AT9" s="1169"/>
      <c r="AU9" s="1169"/>
      <c r="AV9" s="1169"/>
      <c r="AW9" s="1169"/>
      <c r="AX9" s="1169"/>
      <c r="AY9" s="1169"/>
      <c r="AZ9" s="1169"/>
      <c r="BA9" s="184"/>
      <c r="CE9" s="993" t="s">
        <v>2388</v>
      </c>
      <c r="CF9" s="993"/>
      <c r="CG9" s="993"/>
      <c r="CH9" s="993"/>
      <c r="CI9" s="984" t="str">
        <f>IF(OR(AH62=1,AP62=1),1,"")</f>
        <v/>
      </c>
      <c r="CJ9" s="985"/>
    </row>
    <row r="10" spans="1:88" ht="11.25" customHeight="1">
      <c r="B10" s="1111">
        <f>IFERROR(VLOOKUP(Y5,【参考】数式用!$A$5:$J$27,MATCH(B9,【参考】数式用!$B$4:$J$4,0)+1,0),"")</f>
        <v>4.2999999999999997E-2</v>
      </c>
      <c r="C10" s="1112"/>
      <c r="D10" s="1112"/>
      <c r="E10" s="1112"/>
      <c r="F10" s="1113"/>
      <c r="G10" s="1111">
        <f>IFERROR(VLOOKUP(Y5,【参考】数式用!$A$5:$J$27,MATCH(G9,【参考】数式用!$B$4:$J$4,0)+1,0),"")</f>
        <v>0</v>
      </c>
      <c r="H10" s="1112"/>
      <c r="I10" s="1112"/>
      <c r="J10" s="1112"/>
      <c r="K10" s="1113"/>
      <c r="L10" s="1111">
        <f>IFERROR(VLOOKUP(Y5,【参考】数式用!$A$5:$J$27,MATCH(L9,【参考】数式用!$B$4:$J$4,0)+1,0),"")</f>
        <v>1.0999999999999999E-2</v>
      </c>
      <c r="M10" s="1112"/>
      <c r="N10" s="1112"/>
      <c r="O10" s="1112"/>
      <c r="P10" s="1113"/>
      <c r="Q10" s="1117">
        <f>SUM(B10,G10,L10)</f>
        <v>5.3999999999999992E-2</v>
      </c>
      <c r="R10" s="1118"/>
      <c r="S10" s="11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3" t="s">
        <v>2391</v>
      </c>
      <c r="CF10" s="993"/>
      <c r="CG10" s="993"/>
      <c r="CH10" s="993"/>
      <c r="CI10" s="984">
        <f>IF(OR(AH63=1,AP63=1),1,0)</f>
        <v>1</v>
      </c>
      <c r="CJ10" s="985"/>
    </row>
    <row r="11" spans="1:88" s="194" customFormat="1" ht="20.25" customHeight="1" thickBot="1">
      <c r="B11" s="1114"/>
      <c r="C11" s="1115"/>
      <c r="D11" s="1115"/>
      <c r="E11" s="1115"/>
      <c r="F11" s="1116"/>
      <c r="G11" s="1114"/>
      <c r="H11" s="1115"/>
      <c r="I11" s="1115"/>
      <c r="J11" s="1115"/>
      <c r="K11" s="1116"/>
      <c r="L11" s="1114"/>
      <c r="M11" s="1115"/>
      <c r="N11" s="1115"/>
      <c r="O11" s="1115"/>
      <c r="P11" s="1116"/>
      <c r="Q11" s="1117"/>
      <c r="R11" s="1118"/>
      <c r="S11" s="1118"/>
      <c r="T11" s="1055"/>
      <c r="U11" s="1004"/>
      <c r="V11" s="1066" t="str">
        <f>IFERROR(IF(VLOOKUP(AS1,【参考】数式用2!E6:L23,5,FALSE)="","",VLOOKUP(AS1,【参考】数式用2!E6:L23,5,FALSE)),"")</f>
        <v>新加算Ⅲ</v>
      </c>
      <c r="W11" s="1066"/>
      <c r="X11" s="1066"/>
      <c r="Y11" s="1066"/>
      <c r="Z11" s="1066"/>
      <c r="AA11" s="1038" t="str">
        <f>IFERROR(VLOOKUP(AS1,【参考】数式用2!E6:L23,6,FALSE),"")</f>
        <v>キャリアパス要件Ⅲを「R6年度中の対応の誓約」で満たし、４月から旧処遇加算Ⅰを算定可。その場合、６月以降は自然と新加算Ⅲに移行可能。</v>
      </c>
      <c r="AB11" s="1038"/>
      <c r="AC11" s="1038"/>
      <c r="AD11" s="1038"/>
      <c r="AE11" s="1038"/>
      <c r="AF11" s="1038"/>
      <c r="AG11" s="1038"/>
      <c r="AH11" s="1038"/>
      <c r="AI11" s="1038"/>
      <c r="AJ11" s="1038"/>
      <c r="AK11" s="1038"/>
      <c r="AL11" s="1038"/>
      <c r="AM11" s="1038"/>
      <c r="AN11" s="1038"/>
      <c r="AO11" s="1038"/>
      <c r="AP11" s="1039"/>
      <c r="AS11" s="199"/>
      <c r="AT11" s="1168" t="str">
        <f>IF(L9="ベア加算","",IF(OR(V11="新加算Ⅰ",V11="新加算Ⅱ",V11="新加算Ⅲ",V11="新加算Ⅳ"),"○",""))</f>
        <v/>
      </c>
      <c r="AU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8" t="str">
        <f>IF(OR(V11="新加算Ⅰ",V11="新加算Ⅱ",V11="新加算Ⅲ",V11="新加算Ⅴ(１)",V11="新加算Ⅴ(３)",V11="新加算Ⅴ(８)"),"○","")</f>
        <v>○</v>
      </c>
      <c r="AX11" s="1168" t="str">
        <f>IF(OR(V11="新加算Ⅰ",V11="新加算Ⅱ",V11="新加算Ⅴ(１)",V11="新加算Ⅴ(２)",V11="新加算Ⅴ(３)",V11="新加算Ⅴ(４)",V11="新加算Ⅴ(５)",V11="新加算Ⅴ(６)",V11="新加算Ⅴ(７)",V11="新加算Ⅴ(９)",V11="新加算Ⅴ(10)",V11="新加算Ⅴ(12)"),"○","")</f>
        <v/>
      </c>
      <c r="AY11" s="1168" t="str">
        <f>IF(OR(V11="新加算Ⅰ",V11="新加算Ⅴ(１)",V11="新加算Ⅴ(２)",V11="新加算Ⅴ(５)",V11="新加算Ⅴ(７)",V11="新加算Ⅴ(10)"),"○","")</f>
        <v/>
      </c>
      <c r="AZ11" s="1168"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7"/>
      <c r="D12" s="1087"/>
      <c r="E12" s="1087"/>
      <c r="F12" s="1087"/>
      <c r="G12" s="1087"/>
      <c r="H12" s="1087"/>
      <c r="I12" s="1087"/>
      <c r="J12" s="1087"/>
      <c r="K12" s="1087"/>
      <c r="L12" s="1087"/>
      <c r="M12" s="1087"/>
      <c r="N12" s="1087"/>
      <c r="O12" s="1087"/>
      <c r="P12" s="1087"/>
      <c r="Q12" s="1087"/>
      <c r="R12" s="1087"/>
      <c r="S12" s="1087"/>
      <c r="T12" s="1055"/>
      <c r="U12" s="1004"/>
      <c r="V12" s="1065">
        <f>IFERROR(VLOOKUP(Y5,【参考】数式用!$A$5:$AB$27,MATCH(V11,【参考】数式用!$B$4:$AB$4,0)+1,FALSE),"")</f>
        <v>7.9999999999999988E-2</v>
      </c>
      <c r="W12" s="1065"/>
      <c r="X12" s="1065"/>
      <c r="Y12" s="1065"/>
      <c r="Z12" s="1065"/>
      <c r="AA12" s="1040"/>
      <c r="AB12" s="1040"/>
      <c r="AC12" s="1040"/>
      <c r="AD12" s="1040"/>
      <c r="AE12" s="1040"/>
      <c r="AF12" s="1040"/>
      <c r="AG12" s="1040"/>
      <c r="AH12" s="1040"/>
      <c r="AI12" s="1040"/>
      <c r="AJ12" s="1040"/>
      <c r="AK12" s="1040"/>
      <c r="AL12" s="1040"/>
      <c r="AM12" s="1040"/>
      <c r="AN12" s="1040"/>
      <c r="AO12" s="1040"/>
      <c r="AP12" s="1041"/>
      <c r="AS12" s="183"/>
      <c r="AT12" s="1169"/>
      <c r="AU12" s="1169"/>
      <c r="AV12" s="1169"/>
      <c r="AW12" s="1169"/>
      <c r="AX12" s="1169"/>
      <c r="AY12" s="1169"/>
      <c r="AZ12" s="1169"/>
      <c r="BA12" s="184"/>
    </row>
    <row r="13" spans="1:88" ht="12" customHeight="1">
      <c r="A13" s="178"/>
      <c r="B13" s="1128" t="s">
        <v>2288</v>
      </c>
      <c r="C13" s="1129"/>
      <c r="D13" s="1129"/>
      <c r="E13" s="1129"/>
      <c r="F13" s="1129"/>
      <c r="G13" s="1129"/>
      <c r="H13" s="1129"/>
      <c r="I13" s="1129"/>
      <c r="J13" s="1129"/>
      <c r="K13" s="1129"/>
      <c r="L13" s="1129"/>
      <c r="M13" s="1129"/>
      <c r="N13" s="1129"/>
      <c r="O13" s="1129"/>
      <c r="P13" s="1129"/>
      <c r="Q13" s="1129"/>
      <c r="R13" s="1129"/>
      <c r="S13" s="1130"/>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1"/>
      <c r="C14" s="1132"/>
      <c r="D14" s="1132"/>
      <c r="E14" s="1132"/>
      <c r="F14" s="1132"/>
      <c r="G14" s="1132"/>
      <c r="H14" s="1132"/>
      <c r="I14" s="1132"/>
      <c r="J14" s="1132"/>
      <c r="K14" s="1132"/>
      <c r="L14" s="1132"/>
      <c r="M14" s="1132"/>
      <c r="N14" s="1132"/>
      <c r="O14" s="1132"/>
      <c r="P14" s="1132"/>
      <c r="Q14" s="1132"/>
      <c r="R14" s="1132"/>
      <c r="S14" s="1133"/>
      <c r="U14" s="528"/>
      <c r="V14" s="1066" t="str">
        <f>IFERROR(IF(VLOOKUP(AS1,【参考】数式用2!E6:L23,7,FALSE)="","",VLOOKUP(AS1,【参考】数式用2!E6:L23,7,FALSE)),"")</f>
        <v>新加算Ⅳ</v>
      </c>
      <c r="W14" s="1066"/>
      <c r="X14" s="1066"/>
      <c r="Y14" s="1066"/>
      <c r="Z14" s="1066"/>
      <c r="AA14" s="1048"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8"/>
      <c r="AC14" s="1038"/>
      <c r="AD14" s="1038"/>
      <c r="AE14" s="1038"/>
      <c r="AF14" s="1038"/>
      <c r="AG14" s="1038"/>
      <c r="AH14" s="1038"/>
      <c r="AI14" s="1038"/>
      <c r="AJ14" s="1038"/>
      <c r="AK14" s="1038"/>
      <c r="AL14" s="1038"/>
      <c r="AM14" s="1038"/>
      <c r="AN14" s="1038"/>
      <c r="AO14" s="1038"/>
      <c r="AP14" s="1039"/>
      <c r="AS14" s="183"/>
      <c r="AT14" s="1168" t="str">
        <f>IF(L9="ベア加算","",IF(OR(V14="新加算Ⅰ",V14="新加算Ⅱ",V14="新加算Ⅲ",V14="新加算Ⅳ"),"○",""))</f>
        <v/>
      </c>
      <c r="AU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8" t="str">
        <f>IF(OR(V14="新加算Ⅰ",V14="新加算Ⅱ",V14="新加算Ⅲ",V14="新加算Ⅴ(１)",V14="新加算Ⅴ(３)",V14="新加算Ⅴ(８)"),"○","")</f>
        <v/>
      </c>
      <c r="AX14" s="1168" t="str">
        <f>IF(OR(V14="新加算Ⅰ",V14="新加算Ⅱ",V14="新加算Ⅴ(１)",V14="新加算Ⅴ(２)",V14="新加算Ⅴ(３)",V14="新加算Ⅴ(４)",V14="新加算Ⅴ(５)",V14="新加算Ⅴ(６)",V14="新加算Ⅴ(７)",V14="新加算Ⅴ(９)",V14="新加算Ⅴ(10)",V14="新加算Ⅴ(12)"),"○","")</f>
        <v/>
      </c>
      <c r="AY14" s="1168" t="str">
        <f>IF(OR(V14="新加算Ⅰ",V14="新加算Ⅴ(１)",V14="新加算Ⅴ(２)",V14="新加算Ⅴ(５)",V14="新加算Ⅴ(７)",V14="新加算Ⅴ(10)"),"○","")</f>
        <v/>
      </c>
      <c r="AZ14" s="1168"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9" t="s">
        <v>2282</v>
      </c>
      <c r="C15" s="1120"/>
      <c r="D15" s="147">
        <v>6</v>
      </c>
      <c r="E15" s="530" t="s">
        <v>2283</v>
      </c>
      <c r="F15" s="147">
        <v>4</v>
      </c>
      <c r="G15" s="530" t="s">
        <v>2284</v>
      </c>
      <c r="H15" s="1121" t="s">
        <v>2285</v>
      </c>
      <c r="I15" s="1121"/>
      <c r="J15" s="1134"/>
      <c r="K15" s="147">
        <v>7</v>
      </c>
      <c r="L15" s="530" t="s">
        <v>2283</v>
      </c>
      <c r="M15" s="147">
        <v>3</v>
      </c>
      <c r="N15" s="530" t="s">
        <v>2284</v>
      </c>
      <c r="O15" s="530" t="s">
        <v>2286</v>
      </c>
      <c r="P15" s="204">
        <f>(K15*12+M15)-(D15*12+F15)+1</f>
        <v>12</v>
      </c>
      <c r="Q15" s="1121" t="s">
        <v>2287</v>
      </c>
      <c r="R15" s="1121"/>
      <c r="S15" s="205" t="s">
        <v>74</v>
      </c>
      <c r="U15" s="528"/>
      <c r="V15" s="1122">
        <f>IFERROR(VLOOKUP(Y5,【参考】数式用!$A$5:$AB$27,MATCH(V14,【参考】数式用!$B$4:$AB$4,0)+1,FALSE),"")</f>
        <v>6.3999999999999987E-2</v>
      </c>
      <c r="W15" s="1123"/>
      <c r="X15" s="1123"/>
      <c r="Y15" s="1123"/>
      <c r="Z15" s="1124"/>
      <c r="AA15" s="1049"/>
      <c r="AB15" s="1050"/>
      <c r="AC15" s="1050"/>
      <c r="AD15" s="1050"/>
      <c r="AE15" s="1050"/>
      <c r="AF15" s="1050"/>
      <c r="AG15" s="1050"/>
      <c r="AH15" s="1050"/>
      <c r="AI15" s="1050"/>
      <c r="AJ15" s="1050"/>
      <c r="AK15" s="1050"/>
      <c r="AL15" s="1050"/>
      <c r="AM15" s="1050"/>
      <c r="AN15" s="1050"/>
      <c r="AO15" s="1050"/>
      <c r="AP15" s="1051"/>
      <c r="AS15" s="183"/>
      <c r="AT15" s="1170"/>
      <c r="AU15" s="1170"/>
      <c r="AV15" s="1170"/>
      <c r="AW15" s="1170"/>
      <c r="AX15" s="1170"/>
      <c r="AY15" s="1170"/>
      <c r="AZ15" s="1170"/>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5"/>
      <c r="W16" s="1126"/>
      <c r="X16" s="1126"/>
      <c r="Y16" s="1126"/>
      <c r="Z16" s="1127"/>
      <c r="AA16" s="1052"/>
      <c r="AB16" s="1053"/>
      <c r="AC16" s="1053"/>
      <c r="AD16" s="1053"/>
      <c r="AE16" s="1053"/>
      <c r="AF16" s="1053"/>
      <c r="AG16" s="1053"/>
      <c r="AH16" s="1053"/>
      <c r="AI16" s="1053"/>
      <c r="AJ16" s="1053"/>
      <c r="AK16" s="1053"/>
      <c r="AL16" s="1053"/>
      <c r="AM16" s="1053"/>
      <c r="AN16" s="1053"/>
      <c r="AO16" s="1053"/>
      <c r="AP16" s="1054"/>
      <c r="AS16" s="183"/>
      <c r="AT16" s="1169"/>
      <c r="AU16" s="1169"/>
      <c r="AV16" s="1169"/>
      <c r="AW16" s="1169"/>
      <c r="AX16" s="1169"/>
      <c r="AY16" s="1169"/>
      <c r="AZ16" s="1169"/>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6" t="s">
        <v>2211</v>
      </c>
      <c r="C18" s="1146"/>
      <c r="D18" s="1146"/>
      <c r="E18" s="1146"/>
      <c r="F18" s="1146"/>
      <c r="G18" s="1146"/>
      <c r="H18" s="1146"/>
      <c r="I18" s="1146"/>
      <c r="J18" s="1146"/>
      <c r="K18" s="1146"/>
      <c r="L18" s="1146"/>
      <c r="M18" s="1146"/>
      <c r="N18" s="1146"/>
      <c r="O18" s="1146"/>
      <c r="P18" s="1146"/>
      <c r="Q18" s="1146"/>
      <c r="R18" s="1146"/>
      <c r="S18" s="1146"/>
      <c r="AI18" s="216"/>
      <c r="AJ18" s="216"/>
      <c r="AK18" s="216"/>
      <c r="AL18" s="216"/>
      <c r="AM18" s="216"/>
      <c r="AN18" s="216"/>
      <c r="AO18" s="216"/>
      <c r="AP18" s="216"/>
      <c r="AQ18" s="216"/>
    </row>
    <row r="19" spans="2:60" ht="6" customHeight="1" thickBot="1">
      <c r="B19" s="1146"/>
      <c r="C19" s="1146"/>
      <c r="D19" s="1146"/>
      <c r="E19" s="1146"/>
      <c r="F19" s="1146"/>
      <c r="G19" s="1146"/>
      <c r="H19" s="1146"/>
      <c r="I19" s="1146"/>
      <c r="J19" s="1146"/>
      <c r="K19" s="1146"/>
      <c r="L19" s="1146"/>
      <c r="M19" s="1146"/>
      <c r="N19" s="1146"/>
      <c r="O19" s="1146"/>
      <c r="P19" s="1146"/>
      <c r="Q19" s="1146"/>
      <c r="R19" s="1146"/>
      <c r="S19" s="1146"/>
      <c r="AI19" s="216"/>
      <c r="AJ19" s="216"/>
      <c r="AK19" s="216"/>
      <c r="AL19" s="216"/>
      <c r="AM19" s="216"/>
      <c r="AN19" s="216"/>
      <c r="AO19" s="216"/>
      <c r="AP19" s="216"/>
      <c r="AQ19" s="216"/>
    </row>
    <row r="20" spans="2:60" ht="12.95" customHeight="1">
      <c r="B20" s="1147"/>
      <c r="C20" s="1147"/>
      <c r="D20" s="1147"/>
      <c r="E20" s="1147"/>
      <c r="F20" s="1147"/>
      <c r="G20" s="1147"/>
      <c r="H20" s="1147"/>
      <c r="I20" s="1147"/>
      <c r="J20" s="1147"/>
      <c r="K20" s="1147"/>
      <c r="L20" s="1147"/>
      <c r="M20" s="1147"/>
      <c r="N20" s="1147"/>
      <c r="O20" s="1147"/>
      <c r="P20" s="1147"/>
      <c r="Q20" s="1147"/>
      <c r="R20" s="1147"/>
      <c r="S20" s="1147"/>
      <c r="T20" s="217"/>
      <c r="U20" s="178"/>
      <c r="V20" s="1056" t="s">
        <v>244</v>
      </c>
      <c r="W20" s="1056"/>
      <c r="X20" s="1056"/>
      <c r="Y20" s="1056"/>
      <c r="Z20" s="1056"/>
      <c r="AA20" s="191"/>
      <c r="AB20" s="191"/>
      <c r="AC20" s="1056" t="str">
        <f>IF(F15=4,"R6.4～R6.5",IF(F15=5,"R6.5",""))</f>
        <v>R6.4～R6.5</v>
      </c>
      <c r="AD20" s="1056"/>
      <c r="AE20" s="1056"/>
      <c r="AF20" s="1056"/>
      <c r="AG20" s="1056"/>
      <c r="AH20" s="1056"/>
      <c r="AI20" s="191"/>
      <c r="AJ20" s="191"/>
      <c r="AK20" s="1056" t="str">
        <f>IF(OR(F15=4,F15=5),"R6.6","R"&amp;D15&amp;"."&amp;F15)&amp;"～R"&amp;K15&amp;"."&amp;M15</f>
        <v>R6.6～R7.3</v>
      </c>
      <c r="AL20" s="1056"/>
      <c r="AM20" s="1056"/>
      <c r="AN20" s="1056"/>
      <c r="AO20" s="1056"/>
      <c r="AP20" s="105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81" t="s">
        <v>2295</v>
      </c>
      <c r="C21" s="1082"/>
      <c r="D21" s="1082"/>
      <c r="E21" s="1082"/>
      <c r="F21" s="1083"/>
      <c r="G21" s="1067" t="s">
        <v>245</v>
      </c>
      <c r="H21" s="1068"/>
      <c r="I21" s="1068"/>
      <c r="J21" s="1068"/>
      <c r="K21" s="1068"/>
      <c r="L21" s="1068"/>
      <c r="M21" s="1068"/>
      <c r="N21" s="1068"/>
      <c r="O21" s="1068"/>
      <c r="P21" s="1068"/>
      <c r="Q21" s="1068"/>
      <c r="R21" s="1068"/>
      <c r="S21" s="1068"/>
      <c r="T21" s="1069"/>
      <c r="U21" s="218"/>
      <c r="V21" s="526" t="str">
        <f>IFERROR(IF(L9="ベア加算","✓",""),"")</f>
        <v>✓</v>
      </c>
      <c r="W21" s="990" t="s">
        <v>16</v>
      </c>
      <c r="X21" s="990"/>
      <c r="Y21" s="990"/>
      <c r="Z21" s="990"/>
      <c r="AA21" s="1003" t="s">
        <v>14</v>
      </c>
      <c r="AB21" s="1004"/>
      <c r="AC21" s="220"/>
      <c r="AD21" s="1064" t="s">
        <v>16</v>
      </c>
      <c r="AE21" s="1064"/>
      <c r="AF21" s="1064"/>
      <c r="AG21" s="1064"/>
      <c r="AH21" s="1064"/>
      <c r="AI21" s="1003" t="s">
        <v>14</v>
      </c>
      <c r="AJ21" s="1004"/>
      <c r="AK21" s="221"/>
      <c r="AL21" s="1064" t="s">
        <v>16</v>
      </c>
      <c r="AM21" s="1064"/>
      <c r="AN21" s="1064"/>
      <c r="AO21" s="1064"/>
      <c r="AP21" s="1064"/>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84"/>
      <c r="C22" s="1085"/>
      <c r="D22" s="1085"/>
      <c r="E22" s="1085"/>
      <c r="F22" s="1086"/>
      <c r="G22" s="1071"/>
      <c r="H22" s="1072"/>
      <c r="I22" s="1072"/>
      <c r="J22" s="1072"/>
      <c r="K22" s="1072"/>
      <c r="L22" s="1072"/>
      <c r="M22" s="1072"/>
      <c r="N22" s="1072"/>
      <c r="O22" s="1072"/>
      <c r="P22" s="1072"/>
      <c r="Q22" s="1072"/>
      <c r="R22" s="1072"/>
      <c r="S22" s="1072"/>
      <c r="T22" s="1073"/>
      <c r="U22" s="218"/>
      <c r="V22" s="222" t="str">
        <f>IFERROR(IF(L9="ベア加算なし","✓",""),"")</f>
        <v/>
      </c>
      <c r="W22" s="1021" t="s">
        <v>17</v>
      </c>
      <c r="X22" s="990"/>
      <c r="Y22" s="1022"/>
      <c r="Z22" s="1023"/>
      <c r="AA22" s="1003"/>
      <c r="AB22" s="1004"/>
      <c r="AC22" s="220"/>
      <c r="AD22" s="990" t="s">
        <v>17</v>
      </c>
      <c r="AE22" s="990"/>
      <c r="AF22" s="990"/>
      <c r="AG22" s="990"/>
      <c r="AH22" s="990"/>
      <c r="AI22" s="1003"/>
      <c r="AJ22" s="1004"/>
      <c r="AK22" s="221"/>
      <c r="AL22" s="990" t="s">
        <v>17</v>
      </c>
      <c r="AM22" s="990"/>
      <c r="AN22" s="990"/>
      <c r="AO22" s="990"/>
      <c r="AP22" s="990"/>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1" t="s">
        <v>2219</v>
      </c>
      <c r="C24" s="1082"/>
      <c r="D24" s="1082"/>
      <c r="E24" s="1082"/>
      <c r="F24" s="1083"/>
      <c r="G24" s="1067" t="s">
        <v>246</v>
      </c>
      <c r="H24" s="1068"/>
      <c r="I24" s="1068"/>
      <c r="J24" s="1068"/>
      <c r="K24" s="1068"/>
      <c r="L24" s="1068"/>
      <c r="M24" s="1068"/>
      <c r="N24" s="1068"/>
      <c r="O24" s="1068"/>
      <c r="P24" s="1068"/>
      <c r="Q24" s="1068"/>
      <c r="R24" s="1068"/>
      <c r="S24" s="1068"/>
      <c r="T24" s="1069"/>
      <c r="U24" s="218"/>
      <c r="V24" s="526" t="str">
        <f>IFERROR(IF(OR(B9="処遇加算Ⅰ",B9="処遇加算Ⅱ"),"✓",""),"")</f>
        <v>✓</v>
      </c>
      <c r="W24" s="1143" t="s">
        <v>2254</v>
      </c>
      <c r="X24" s="1144"/>
      <c r="Y24" s="1144"/>
      <c r="Z24" s="1145"/>
      <c r="AA24" s="1003" t="s">
        <v>14</v>
      </c>
      <c r="AB24" s="1004"/>
      <c r="AC24" s="220"/>
      <c r="AD24" s="992" t="s">
        <v>16</v>
      </c>
      <c r="AE24" s="992"/>
      <c r="AF24" s="992"/>
      <c r="AG24" s="992"/>
      <c r="AH24" s="992"/>
      <c r="AI24" s="1003" t="s">
        <v>14</v>
      </c>
      <c r="AJ24" s="1004"/>
      <c r="AK24" s="220"/>
      <c r="AL24" s="992" t="s">
        <v>16</v>
      </c>
      <c r="AM24" s="992"/>
      <c r="AN24" s="992"/>
      <c r="AO24" s="992"/>
      <c r="AP24" s="992"/>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ustomHeight="1">
      <c r="B25" s="1165"/>
      <c r="C25" s="1166"/>
      <c r="D25" s="1166"/>
      <c r="E25" s="1166"/>
      <c r="F25" s="1167"/>
      <c r="G25" s="1049"/>
      <c r="H25" s="1050"/>
      <c r="I25" s="1050"/>
      <c r="J25" s="1050"/>
      <c r="K25" s="1050"/>
      <c r="L25" s="1050"/>
      <c r="M25" s="1050"/>
      <c r="N25" s="1050"/>
      <c r="O25" s="1050"/>
      <c r="P25" s="1050"/>
      <c r="Q25" s="1050"/>
      <c r="R25" s="1050"/>
      <c r="S25" s="1050"/>
      <c r="T25" s="1070"/>
      <c r="U25" s="218"/>
      <c r="V25" s="526" t="str">
        <f>IFERROR(IF(B9="処遇加算Ⅲ","✓",""),"")</f>
        <v/>
      </c>
      <c r="W25" s="1143" t="s">
        <v>21</v>
      </c>
      <c r="X25" s="1144"/>
      <c r="Y25" s="1144"/>
      <c r="Z25" s="1145"/>
      <c r="AA25" s="1003"/>
      <c r="AB25" s="1004"/>
      <c r="AC25" s="220"/>
      <c r="AD25" s="991" t="s">
        <v>19</v>
      </c>
      <c r="AE25" s="991"/>
      <c r="AF25" s="991"/>
      <c r="AG25" s="991"/>
      <c r="AH25" s="991"/>
      <c r="AI25" s="1003"/>
      <c r="AJ25" s="1004"/>
      <c r="AK25" s="221"/>
      <c r="AL25" s="991" t="s">
        <v>19</v>
      </c>
      <c r="AM25" s="991"/>
      <c r="AN25" s="991"/>
      <c r="AO25" s="991"/>
      <c r="AP25" s="991"/>
      <c r="AS25" s="997"/>
      <c r="AT25" s="998"/>
      <c r="AU25" s="998"/>
      <c r="AV25" s="998"/>
      <c r="AW25" s="998"/>
      <c r="AX25" s="998"/>
      <c r="AY25" s="998"/>
      <c r="AZ25" s="998"/>
      <c r="BA25" s="998"/>
      <c r="BB25" s="998"/>
      <c r="BC25" s="998"/>
      <c r="BD25" s="998"/>
      <c r="BE25" s="998"/>
      <c r="BF25" s="998"/>
      <c r="BG25" s="998"/>
      <c r="BH25" s="999"/>
    </row>
    <row r="26" spans="2:60" ht="18" customHeight="1" thickBot="1">
      <c r="B26" s="1084"/>
      <c r="C26" s="1085"/>
      <c r="D26" s="1085"/>
      <c r="E26" s="1085"/>
      <c r="F26" s="1086"/>
      <c r="G26" s="1071"/>
      <c r="H26" s="1072"/>
      <c r="I26" s="1072"/>
      <c r="J26" s="1072"/>
      <c r="K26" s="1072"/>
      <c r="L26" s="1072"/>
      <c r="M26" s="1072"/>
      <c r="N26" s="1072"/>
      <c r="O26" s="1072"/>
      <c r="P26" s="1072"/>
      <c r="Q26" s="1072"/>
      <c r="R26" s="1072"/>
      <c r="S26" s="1072"/>
      <c r="T26" s="1073"/>
      <c r="U26" s="192"/>
      <c r="V26" s="526" t="str">
        <f>IFERROR(IF(B9="処遇加算なし","✓",""),"")</f>
        <v/>
      </c>
      <c r="W26" s="1143" t="s">
        <v>2255</v>
      </c>
      <c r="X26" s="1144"/>
      <c r="Y26" s="1144"/>
      <c r="Z26" s="1145"/>
      <c r="AA26" s="1003"/>
      <c r="AB26" s="1004"/>
      <c r="AC26" s="220"/>
      <c r="AD26" s="992" t="s">
        <v>17</v>
      </c>
      <c r="AE26" s="992"/>
      <c r="AF26" s="992"/>
      <c r="AG26" s="992"/>
      <c r="AH26" s="992"/>
      <c r="AI26" s="1003"/>
      <c r="AJ26" s="1004"/>
      <c r="AK26" s="221"/>
      <c r="AL26" s="992" t="s">
        <v>17</v>
      </c>
      <c r="AM26" s="992"/>
      <c r="AN26" s="992"/>
      <c r="AO26" s="992"/>
      <c r="AP26" s="992"/>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1" t="s">
        <v>2220</v>
      </c>
      <c r="C28" s="1082"/>
      <c r="D28" s="1082"/>
      <c r="E28" s="1082"/>
      <c r="F28" s="1083"/>
      <c r="G28" s="1068" t="s">
        <v>2217</v>
      </c>
      <c r="H28" s="1068"/>
      <c r="I28" s="1068"/>
      <c r="J28" s="1068"/>
      <c r="K28" s="1068"/>
      <c r="L28" s="1068"/>
      <c r="M28" s="1068"/>
      <c r="N28" s="1068"/>
      <c r="O28" s="1068"/>
      <c r="P28" s="1068"/>
      <c r="Q28" s="1068"/>
      <c r="R28" s="1068"/>
      <c r="S28" s="1068"/>
      <c r="T28" s="1069"/>
      <c r="U28" s="218"/>
      <c r="V28" s="526" t="str">
        <f>IFERROR(IF(OR(B9="処遇加算Ⅰ",B9="処遇加算Ⅱ"),"✓",""),"")</f>
        <v>✓</v>
      </c>
      <c r="W28" s="1143" t="s">
        <v>2254</v>
      </c>
      <c r="X28" s="1144"/>
      <c r="Y28" s="1144"/>
      <c r="Z28" s="1145"/>
      <c r="AA28" s="1003" t="s">
        <v>14</v>
      </c>
      <c r="AB28" s="1004"/>
      <c r="AC28" s="220"/>
      <c r="AD28" s="992" t="s">
        <v>16</v>
      </c>
      <c r="AE28" s="992"/>
      <c r="AF28" s="992"/>
      <c r="AG28" s="992"/>
      <c r="AH28" s="992"/>
      <c r="AI28" s="1003" t="s">
        <v>14</v>
      </c>
      <c r="AJ28" s="1004"/>
      <c r="AK28" s="220"/>
      <c r="AL28" s="992" t="s">
        <v>16</v>
      </c>
      <c r="AM28" s="992"/>
      <c r="AN28" s="992"/>
      <c r="AO28" s="992"/>
      <c r="AP28" s="992"/>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65"/>
      <c r="C29" s="1166"/>
      <c r="D29" s="1166"/>
      <c r="E29" s="1166"/>
      <c r="F29" s="1167"/>
      <c r="G29" s="1050"/>
      <c r="H29" s="1050"/>
      <c r="I29" s="1050"/>
      <c r="J29" s="1050"/>
      <c r="K29" s="1050"/>
      <c r="L29" s="1050"/>
      <c r="M29" s="1050"/>
      <c r="N29" s="1050"/>
      <c r="O29" s="1050"/>
      <c r="P29" s="1050"/>
      <c r="Q29" s="1050"/>
      <c r="R29" s="1050"/>
      <c r="S29" s="1050"/>
      <c r="T29" s="1070"/>
      <c r="U29" s="218"/>
      <c r="V29" s="526" t="str">
        <f>IFERROR(IF(B9="処遇加算Ⅲ","✓",""),"")</f>
        <v/>
      </c>
      <c r="W29" s="1143" t="s">
        <v>21</v>
      </c>
      <c r="X29" s="1144"/>
      <c r="Y29" s="1144"/>
      <c r="Z29" s="1145"/>
      <c r="AA29" s="1003"/>
      <c r="AB29" s="1004"/>
      <c r="AC29" s="220"/>
      <c r="AD29" s="991" t="s">
        <v>19</v>
      </c>
      <c r="AE29" s="991"/>
      <c r="AF29" s="991"/>
      <c r="AG29" s="991"/>
      <c r="AH29" s="991"/>
      <c r="AI29" s="1003"/>
      <c r="AJ29" s="1004"/>
      <c r="AK29" s="221"/>
      <c r="AL29" s="991" t="s">
        <v>19</v>
      </c>
      <c r="AM29" s="991"/>
      <c r="AN29" s="991"/>
      <c r="AO29" s="991"/>
      <c r="AP29" s="991"/>
      <c r="AS29" s="997"/>
      <c r="AT29" s="998"/>
      <c r="AU29" s="998"/>
      <c r="AV29" s="998"/>
      <c r="AW29" s="998"/>
      <c r="AX29" s="998"/>
      <c r="AY29" s="998"/>
      <c r="AZ29" s="998"/>
      <c r="BA29" s="998"/>
      <c r="BB29" s="998"/>
      <c r="BC29" s="998"/>
      <c r="BD29" s="998"/>
      <c r="BE29" s="998"/>
      <c r="BF29" s="998"/>
      <c r="BG29" s="998"/>
      <c r="BH29" s="999"/>
    </row>
    <row r="30" spans="2:60" ht="18" customHeight="1" thickBot="1">
      <c r="B30" s="1084"/>
      <c r="C30" s="1085"/>
      <c r="D30" s="1085"/>
      <c r="E30" s="1085"/>
      <c r="F30" s="1086"/>
      <c r="G30" s="1072"/>
      <c r="H30" s="1072"/>
      <c r="I30" s="1072"/>
      <c r="J30" s="1072"/>
      <c r="K30" s="1072"/>
      <c r="L30" s="1072"/>
      <c r="M30" s="1072"/>
      <c r="N30" s="1072"/>
      <c r="O30" s="1072"/>
      <c r="P30" s="1072"/>
      <c r="Q30" s="1072"/>
      <c r="R30" s="1072"/>
      <c r="S30" s="1072"/>
      <c r="T30" s="1073"/>
      <c r="U30" s="192"/>
      <c r="V30" s="526" t="str">
        <f>IFERROR(IF(B9="処遇加算なし","✓",""),"")</f>
        <v/>
      </c>
      <c r="W30" s="1143" t="s">
        <v>2255</v>
      </c>
      <c r="X30" s="1144"/>
      <c r="Y30" s="1144"/>
      <c r="Z30" s="1145"/>
      <c r="AA30" s="1003"/>
      <c r="AB30" s="1004"/>
      <c r="AC30" s="220"/>
      <c r="AD30" s="992" t="s">
        <v>17</v>
      </c>
      <c r="AE30" s="992"/>
      <c r="AF30" s="992"/>
      <c r="AG30" s="992"/>
      <c r="AH30" s="992"/>
      <c r="AI30" s="1003"/>
      <c r="AJ30" s="1004"/>
      <c r="AK30" s="221"/>
      <c r="AL30" s="992" t="s">
        <v>17</v>
      </c>
      <c r="AM30" s="992"/>
      <c r="AN30" s="992"/>
      <c r="AO30" s="992"/>
      <c r="AP30" s="992"/>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1" t="s">
        <v>2221</v>
      </c>
      <c r="C32" s="1151"/>
      <c r="D32" s="1151"/>
      <c r="E32" s="1151"/>
      <c r="F32" s="1151"/>
      <c r="G32" s="1020" t="s">
        <v>2218</v>
      </c>
      <c r="H32" s="1020"/>
      <c r="I32" s="1020"/>
      <c r="J32" s="1020"/>
      <c r="K32" s="1020"/>
      <c r="L32" s="1020"/>
      <c r="M32" s="1020"/>
      <c r="N32" s="1020"/>
      <c r="O32" s="1020"/>
      <c r="P32" s="1020"/>
      <c r="Q32" s="1020"/>
      <c r="R32" s="1020"/>
      <c r="S32" s="1020"/>
      <c r="T32" s="1020"/>
      <c r="U32" s="218"/>
      <c r="V32" s="526" t="str">
        <f>IFERROR(IF(B9="処遇加算Ⅰ","✓",""),"")</f>
        <v/>
      </c>
      <c r="W32" s="1021" t="s">
        <v>16</v>
      </c>
      <c r="X32" s="1022"/>
      <c r="Y32" s="1022"/>
      <c r="Z32" s="1023"/>
      <c r="AA32" s="1055" t="s">
        <v>14</v>
      </c>
      <c r="AB32" s="1004"/>
      <c r="AC32" s="220"/>
      <c r="AD32" s="992" t="s">
        <v>16</v>
      </c>
      <c r="AE32" s="992"/>
      <c r="AF32" s="992"/>
      <c r="AG32" s="992"/>
      <c r="AH32" s="992"/>
      <c r="AI32" s="1055" t="s">
        <v>14</v>
      </c>
      <c r="AJ32" s="1004"/>
      <c r="AK32" s="220"/>
      <c r="AL32" s="992" t="s">
        <v>16</v>
      </c>
      <c r="AM32" s="992"/>
      <c r="AN32" s="992"/>
      <c r="AO32" s="992"/>
      <c r="AP32" s="992"/>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151"/>
      <c r="C33" s="1151"/>
      <c r="D33" s="1151"/>
      <c r="E33" s="1151"/>
      <c r="F33" s="1151"/>
      <c r="G33" s="1020"/>
      <c r="H33" s="1020"/>
      <c r="I33" s="1020"/>
      <c r="J33" s="1020"/>
      <c r="K33" s="1020"/>
      <c r="L33" s="1020"/>
      <c r="M33" s="1020"/>
      <c r="N33" s="1020"/>
      <c r="O33" s="1020"/>
      <c r="P33" s="1020"/>
      <c r="Q33" s="1020"/>
      <c r="R33" s="1020"/>
      <c r="S33" s="1020"/>
      <c r="T33" s="1020"/>
      <c r="U33" s="218"/>
      <c r="V33" s="526" t="str">
        <f>IFERROR(IF(AND(B9&lt;&gt;"",B9&lt;&gt;"処遇加算Ⅰ"),"✓",""),"")</f>
        <v>✓</v>
      </c>
      <c r="W33" s="1021" t="s">
        <v>17</v>
      </c>
      <c r="X33" s="1022"/>
      <c r="Y33" s="1022"/>
      <c r="Z33" s="1023"/>
      <c r="AA33" s="1055"/>
      <c r="AB33" s="1004"/>
      <c r="AC33" s="220"/>
      <c r="AD33" s="1025" t="s">
        <v>19</v>
      </c>
      <c r="AE33" s="1025"/>
      <c r="AF33" s="1025"/>
      <c r="AG33" s="1025"/>
      <c r="AH33" s="1025"/>
      <c r="AI33" s="1055"/>
      <c r="AJ33" s="1004"/>
      <c r="AK33" s="230"/>
      <c r="AL33" s="991" t="s">
        <v>19</v>
      </c>
      <c r="AM33" s="991"/>
      <c r="AN33" s="991"/>
      <c r="AO33" s="991"/>
      <c r="AP33" s="991"/>
      <c r="AS33" s="997"/>
      <c r="AT33" s="998"/>
      <c r="AU33" s="998"/>
      <c r="AV33" s="998"/>
      <c r="AW33" s="998"/>
      <c r="AX33" s="998"/>
      <c r="AY33" s="998"/>
      <c r="AZ33" s="998"/>
      <c r="BA33" s="998"/>
      <c r="BB33" s="998"/>
      <c r="BC33" s="998"/>
      <c r="BD33" s="998"/>
      <c r="BE33" s="998"/>
      <c r="BF33" s="998"/>
      <c r="BG33" s="998"/>
      <c r="BH33" s="999"/>
    </row>
    <row r="34" spans="2:82" ht="15" customHeight="1" thickBot="1">
      <c r="B34" s="1151"/>
      <c r="C34" s="1151"/>
      <c r="D34" s="1151"/>
      <c r="E34" s="1151"/>
      <c r="F34" s="1151"/>
      <c r="G34" s="1020"/>
      <c r="H34" s="1020"/>
      <c r="I34" s="1020"/>
      <c r="J34" s="1020"/>
      <c r="K34" s="1020"/>
      <c r="L34" s="1020"/>
      <c r="M34" s="1020"/>
      <c r="N34" s="1020"/>
      <c r="O34" s="1020"/>
      <c r="P34" s="1020"/>
      <c r="Q34" s="1020"/>
      <c r="R34" s="1020"/>
      <c r="S34" s="1020"/>
      <c r="T34" s="1020"/>
      <c r="U34" s="192"/>
      <c r="V34" s="225"/>
      <c r="W34" s="197"/>
      <c r="X34" s="197"/>
      <c r="Y34" s="197"/>
      <c r="Z34" s="197"/>
      <c r="AA34" s="1055"/>
      <c r="AB34" s="1004"/>
      <c r="AC34" s="220"/>
      <c r="AD34" s="990" t="s">
        <v>17</v>
      </c>
      <c r="AE34" s="990"/>
      <c r="AF34" s="990"/>
      <c r="AG34" s="990"/>
      <c r="AH34" s="990"/>
      <c r="AI34" s="1055"/>
      <c r="AJ34" s="1004"/>
      <c r="AK34" s="220"/>
      <c r="AL34" s="990" t="s">
        <v>17</v>
      </c>
      <c r="AM34" s="990"/>
      <c r="AN34" s="990"/>
      <c r="AO34" s="990"/>
      <c r="AP34" s="990"/>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1" t="s">
        <v>2222</v>
      </c>
      <c r="C36" s="1151"/>
      <c r="D36" s="1151"/>
      <c r="E36" s="1151"/>
      <c r="F36" s="1151"/>
      <c r="G36" s="1024" t="s">
        <v>2263</v>
      </c>
      <c r="H36" s="1024"/>
      <c r="I36" s="1024"/>
      <c r="J36" s="1024"/>
      <c r="K36" s="1024"/>
      <c r="L36" s="1024"/>
      <c r="M36" s="1024"/>
      <c r="N36" s="1024"/>
      <c r="O36" s="1024"/>
      <c r="P36" s="1024"/>
      <c r="Q36" s="1024"/>
      <c r="R36" s="1024"/>
      <c r="S36" s="1024"/>
      <c r="T36" s="1024"/>
      <c r="U36" s="218"/>
      <c r="V36" s="526" t="str">
        <f>IFERROR(IF(OR(G9="特定加算Ⅰ",G9="特定加算Ⅱ"),"✓",""),"")</f>
        <v/>
      </c>
      <c r="W36" s="1021" t="s">
        <v>16</v>
      </c>
      <c r="X36" s="1022"/>
      <c r="Y36" s="1022"/>
      <c r="Z36" s="1023"/>
      <c r="AA36" s="1003" t="s">
        <v>14</v>
      </c>
      <c r="AB36" s="1004"/>
      <c r="AC36" s="220"/>
      <c r="AD36" s="990" t="s">
        <v>16</v>
      </c>
      <c r="AE36" s="990"/>
      <c r="AF36" s="990"/>
      <c r="AG36" s="990"/>
      <c r="AH36" s="990"/>
      <c r="AI36" s="1003" t="s">
        <v>14</v>
      </c>
      <c r="AJ36" s="1004"/>
      <c r="AK36" s="220"/>
      <c r="AL36" s="990" t="s">
        <v>16</v>
      </c>
      <c r="AM36" s="990"/>
      <c r="AN36" s="990"/>
      <c r="AO36" s="990"/>
      <c r="AP36" s="990"/>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151"/>
      <c r="C37" s="1151"/>
      <c r="D37" s="1151"/>
      <c r="E37" s="1151"/>
      <c r="F37" s="1151"/>
      <c r="G37" s="1024"/>
      <c r="H37" s="1024"/>
      <c r="I37" s="1024"/>
      <c r="J37" s="1024"/>
      <c r="K37" s="1024"/>
      <c r="L37" s="1024"/>
      <c r="M37" s="1024"/>
      <c r="N37" s="1024"/>
      <c r="O37" s="1024"/>
      <c r="P37" s="1024"/>
      <c r="Q37" s="1024"/>
      <c r="R37" s="1024"/>
      <c r="S37" s="1024"/>
      <c r="T37" s="1024"/>
      <c r="U37" s="218"/>
      <c r="V37" s="526" t="str">
        <f>IFERROR(IF(G9="特定加算なし","✓",""),"")</f>
        <v>✓</v>
      </c>
      <c r="W37" s="1021" t="s">
        <v>17</v>
      </c>
      <c r="X37" s="1022"/>
      <c r="Y37" s="1022"/>
      <c r="Z37" s="1023"/>
      <c r="AA37" s="1003"/>
      <c r="AB37" s="1004"/>
      <c r="AC37" s="986" t="s">
        <v>2369</v>
      </c>
      <c r="AD37" s="987"/>
      <c r="AE37" s="987"/>
      <c r="AF37" s="987"/>
      <c r="AG37" s="988">
        <v>1</v>
      </c>
      <c r="AH37" s="989"/>
      <c r="AI37" s="1003"/>
      <c r="AJ37" s="1004"/>
      <c r="AK37" s="986" t="s">
        <v>2369</v>
      </c>
      <c r="AL37" s="987"/>
      <c r="AM37" s="987"/>
      <c r="AN37" s="987"/>
      <c r="AO37" s="988">
        <v>1</v>
      </c>
      <c r="AP37" s="989"/>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151"/>
      <c r="C38" s="1151"/>
      <c r="D38" s="1151"/>
      <c r="E38" s="1151"/>
      <c r="F38" s="1151"/>
      <c r="G38" s="1024"/>
      <c r="H38" s="1024"/>
      <c r="I38" s="1024"/>
      <c r="J38" s="1024"/>
      <c r="K38" s="1024"/>
      <c r="L38" s="1024"/>
      <c r="M38" s="1024"/>
      <c r="N38" s="1024"/>
      <c r="O38" s="1024"/>
      <c r="P38" s="1024"/>
      <c r="Q38" s="1024"/>
      <c r="R38" s="1024"/>
      <c r="S38" s="1024"/>
      <c r="T38" s="1024"/>
      <c r="U38" s="218"/>
      <c r="Z38" s="233"/>
      <c r="AA38" s="1055"/>
      <c r="AB38" s="1004"/>
      <c r="AC38" s="220"/>
      <c r="AD38" s="990" t="s">
        <v>17</v>
      </c>
      <c r="AE38" s="990"/>
      <c r="AF38" s="990"/>
      <c r="AG38" s="990"/>
      <c r="AH38" s="990"/>
      <c r="AI38" s="1003"/>
      <c r="AJ38" s="1004"/>
      <c r="AK38" s="220"/>
      <c r="AL38" s="990" t="s">
        <v>17</v>
      </c>
      <c r="AM38" s="990"/>
      <c r="AN38" s="990"/>
      <c r="AO38" s="990"/>
      <c r="AP38" s="990"/>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1" t="s">
        <v>2223</v>
      </c>
      <c r="C40" s="1151"/>
      <c r="D40" s="1151"/>
      <c r="E40" s="1151"/>
      <c r="F40" s="1151"/>
      <c r="G40" s="1020" t="str">
        <f>IFERROR(VLOOKUP(Y5,【参考】数式用!AS5:AT27,2,0),"")</f>
        <v>　サービス提供体制強化加算ⅠまたはⅡを算定する。</v>
      </c>
      <c r="H40" s="1020"/>
      <c r="I40" s="1020"/>
      <c r="J40" s="1020"/>
      <c r="K40" s="1020"/>
      <c r="L40" s="1020"/>
      <c r="M40" s="1020"/>
      <c r="N40" s="1020"/>
      <c r="O40" s="1020"/>
      <c r="P40" s="1020"/>
      <c r="Q40" s="1020"/>
      <c r="R40" s="1020"/>
      <c r="S40" s="1020"/>
      <c r="T40" s="1020"/>
      <c r="U40" s="192"/>
      <c r="V40" s="526" t="str">
        <f>IFERROR(IF(G9="特定加算Ⅰ","✓",""),"")</f>
        <v/>
      </c>
      <c r="W40" s="1021" t="s">
        <v>16</v>
      </c>
      <c r="X40" s="1022"/>
      <c r="Y40" s="1022"/>
      <c r="Z40" s="1023"/>
      <c r="AA40" s="1003" t="s">
        <v>14</v>
      </c>
      <c r="AB40" s="1004"/>
      <c r="AC40" s="220"/>
      <c r="AD40" s="990" t="s">
        <v>16</v>
      </c>
      <c r="AE40" s="990"/>
      <c r="AF40" s="990"/>
      <c r="AG40" s="990"/>
      <c r="AH40" s="990"/>
      <c r="AI40" s="1003" t="s">
        <v>14</v>
      </c>
      <c r="AJ40" s="1004"/>
      <c r="AK40" s="220"/>
      <c r="AL40" s="990" t="s">
        <v>16</v>
      </c>
      <c r="AM40" s="990"/>
      <c r="AN40" s="990"/>
      <c r="AO40" s="990"/>
      <c r="AP40" s="990"/>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151"/>
      <c r="C41" s="1151"/>
      <c r="D41" s="1151"/>
      <c r="E41" s="1151"/>
      <c r="F41" s="1151"/>
      <c r="G41" s="1020"/>
      <c r="H41" s="1020"/>
      <c r="I41" s="1020"/>
      <c r="J41" s="1020"/>
      <c r="K41" s="1020"/>
      <c r="L41" s="1020"/>
      <c r="M41" s="1020"/>
      <c r="N41" s="1020"/>
      <c r="O41" s="1020"/>
      <c r="P41" s="1020"/>
      <c r="Q41" s="1020"/>
      <c r="R41" s="1020"/>
      <c r="S41" s="1020"/>
      <c r="T41" s="1020"/>
      <c r="U41" s="192"/>
      <c r="V41" s="526" t="str">
        <f>IFERROR(IF(OR(G9="特定加算Ⅱ",G9="特定加算なし"),"✓",""),"")</f>
        <v>✓</v>
      </c>
      <c r="W41" s="1021" t="s">
        <v>17</v>
      </c>
      <c r="X41" s="1022"/>
      <c r="Y41" s="1022"/>
      <c r="Z41" s="1023"/>
      <c r="AA41" s="1003"/>
      <c r="AB41" s="1004"/>
      <c r="AC41" s="234" t="s">
        <v>90</v>
      </c>
      <c r="AD41" s="1032" t="s">
        <v>2271</v>
      </c>
      <c r="AE41" s="1033"/>
      <c r="AF41" s="1033"/>
      <c r="AG41" s="1033"/>
      <c r="AH41" s="1034"/>
      <c r="AI41" s="1003"/>
      <c r="AJ41" s="1004"/>
      <c r="AK41" s="234" t="s">
        <v>90</v>
      </c>
      <c r="AL41" s="1032" t="s">
        <v>2271</v>
      </c>
      <c r="AM41" s="1033"/>
      <c r="AN41" s="1033"/>
      <c r="AO41" s="1033"/>
      <c r="AP41" s="1034"/>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151"/>
      <c r="C42" s="1151"/>
      <c r="D42" s="1151"/>
      <c r="E42" s="1151"/>
      <c r="F42" s="1151"/>
      <c r="G42" s="1020"/>
      <c r="H42" s="1020"/>
      <c r="I42" s="1020"/>
      <c r="J42" s="1020"/>
      <c r="K42" s="1020"/>
      <c r="L42" s="1020"/>
      <c r="M42" s="1020"/>
      <c r="N42" s="1020"/>
      <c r="O42" s="1020"/>
      <c r="P42" s="1020"/>
      <c r="Q42" s="1020"/>
      <c r="R42" s="1020"/>
      <c r="S42" s="1020"/>
      <c r="T42" s="1020"/>
      <c r="U42" s="192"/>
      <c r="V42" s="185"/>
      <c r="W42" s="235"/>
      <c r="X42" s="235"/>
      <c r="Y42" s="235"/>
      <c r="Z42" s="235"/>
      <c r="AA42" s="529"/>
      <c r="AB42" s="529"/>
      <c r="AC42" s="236"/>
      <c r="AD42" s="990" t="s">
        <v>17</v>
      </c>
      <c r="AE42" s="990"/>
      <c r="AF42" s="990"/>
      <c r="AG42" s="990"/>
      <c r="AH42" s="990"/>
      <c r="AI42" s="529"/>
      <c r="AJ42" s="529"/>
      <c r="AK42" s="236"/>
      <c r="AL42" s="990" t="s">
        <v>17</v>
      </c>
      <c r="AM42" s="990"/>
      <c r="AN42" s="990"/>
      <c r="AO42" s="990"/>
      <c r="AP42" s="990"/>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1" t="s">
        <v>2224</v>
      </c>
      <c r="C44" s="1151"/>
      <c r="D44" s="1151"/>
      <c r="E44" s="1151"/>
      <c r="F44" s="1151"/>
      <c r="G44" s="1020" t="s">
        <v>2161</v>
      </c>
      <c r="H44" s="1020"/>
      <c r="I44" s="1020"/>
      <c r="J44" s="1020"/>
      <c r="K44" s="1020"/>
      <c r="L44" s="1020"/>
      <c r="M44" s="1020"/>
      <c r="N44" s="1020"/>
      <c r="O44" s="1020"/>
      <c r="P44" s="1020"/>
      <c r="Q44" s="1020"/>
      <c r="R44" s="1020"/>
      <c r="S44" s="1020"/>
      <c r="T44" s="1020"/>
      <c r="U44" s="218"/>
      <c r="V44" s="526" t="str">
        <f>IFERROR(IF(OR(G9="特定加算Ⅰ",G9="特定加算Ⅱ"),"✓",""),"")</f>
        <v/>
      </c>
      <c r="W44" s="1021" t="s">
        <v>16</v>
      </c>
      <c r="X44" s="1022"/>
      <c r="Y44" s="1022"/>
      <c r="Z44" s="1023"/>
      <c r="AA44" s="1003" t="s">
        <v>14</v>
      </c>
      <c r="AB44" s="1004"/>
      <c r="AC44" s="220"/>
      <c r="AD44" s="990" t="s">
        <v>16</v>
      </c>
      <c r="AE44" s="990"/>
      <c r="AF44" s="990"/>
      <c r="AG44" s="990"/>
      <c r="AH44" s="990"/>
      <c r="AI44" s="1003" t="s">
        <v>14</v>
      </c>
      <c r="AJ44" s="1004"/>
      <c r="AK44" s="220"/>
      <c r="AL44" s="990" t="s">
        <v>16</v>
      </c>
      <c r="AM44" s="990"/>
      <c r="AN44" s="990"/>
      <c r="AO44" s="990"/>
      <c r="AP44" s="990"/>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151"/>
      <c r="C45" s="1151"/>
      <c r="D45" s="1151"/>
      <c r="E45" s="1151"/>
      <c r="F45" s="1151"/>
      <c r="G45" s="1020"/>
      <c r="H45" s="1020"/>
      <c r="I45" s="1020"/>
      <c r="J45" s="1020"/>
      <c r="K45" s="1020"/>
      <c r="L45" s="1020"/>
      <c r="M45" s="1020"/>
      <c r="N45" s="1020"/>
      <c r="O45" s="1020"/>
      <c r="P45" s="1020"/>
      <c r="Q45" s="1020"/>
      <c r="R45" s="1020"/>
      <c r="S45" s="1020"/>
      <c r="T45" s="1020"/>
      <c r="U45" s="218"/>
      <c r="V45" s="526" t="str">
        <f>IFERROR(IF(G9="特定加算なし","✓",""),"")</f>
        <v>✓</v>
      </c>
      <c r="W45" s="1021" t="s">
        <v>17</v>
      </c>
      <c r="X45" s="1022"/>
      <c r="Y45" s="1022"/>
      <c r="Z45" s="1023"/>
      <c r="AA45" s="1003"/>
      <c r="AB45" s="1004"/>
      <c r="AC45" s="220"/>
      <c r="AD45" s="990" t="s">
        <v>17</v>
      </c>
      <c r="AE45" s="990"/>
      <c r="AF45" s="990"/>
      <c r="AG45" s="990"/>
      <c r="AH45" s="990"/>
      <c r="AI45" s="1003"/>
      <c r="AJ45" s="1004"/>
      <c r="AK45" s="220"/>
      <c r="AL45" s="990" t="s">
        <v>17</v>
      </c>
      <c r="AM45" s="990"/>
      <c r="AN45" s="990"/>
      <c r="AO45" s="990"/>
      <c r="AP45" s="990"/>
      <c r="AS45" s="1000"/>
      <c r="AT45" s="1001"/>
      <c r="AU45" s="1001"/>
      <c r="AV45" s="1001"/>
      <c r="AW45" s="1001"/>
      <c r="AX45" s="1001"/>
      <c r="AY45" s="1001"/>
      <c r="AZ45" s="1001"/>
      <c r="BA45" s="1001"/>
      <c r="BB45" s="1001"/>
      <c r="BC45" s="1001"/>
      <c r="BD45" s="1001"/>
      <c r="BE45" s="1001"/>
      <c r="BF45" s="1001"/>
      <c r="BG45" s="1001"/>
      <c r="BH45" s="1002"/>
      <c r="BO45" s="238"/>
    </row>
    <row r="46" spans="2:82" ht="11.25" customHeight="1">
      <c r="B46" s="224"/>
      <c r="AJ46" s="239"/>
      <c r="AK46" s="239"/>
      <c r="AL46" s="239"/>
      <c r="AM46" s="239"/>
      <c r="AN46" s="239"/>
      <c r="AO46" s="239"/>
      <c r="AP46" s="239"/>
    </row>
    <row r="47" spans="2:82" ht="21" customHeight="1">
      <c r="B47" s="1146" t="s">
        <v>2317</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8"/>
      <c r="C48" s="1149"/>
      <c r="D48" s="1149"/>
      <c r="E48" s="1149"/>
      <c r="F48" s="1150"/>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1003" t="s">
        <v>14</v>
      </c>
      <c r="AB48" s="1004"/>
      <c r="AC48" s="1164" t="str">
        <f>IF(OR(F15=4,F15=5),"R6.6","R"&amp;D15&amp;"."&amp;F15)&amp;"～R"&amp;K15&amp;"."&amp;M15</f>
        <v>R6.6～R7.3</v>
      </c>
      <c r="AD48" s="1164"/>
      <c r="AE48" s="1164"/>
      <c r="AF48" s="1164"/>
      <c r="AG48" s="1164"/>
      <c r="AH48" s="1164"/>
      <c r="AS48" s="1012" t="str">
        <f>IFERROR(IF(AND(OR(AP58=1,AP58=2),OR(AP59=1,AP59=2),OR(AP60=1,AP60=2)),"処遇加算Ⅰ",IF(AND(OR(AP58=1,AP58=2),OR(AP59=1,AP59=2),OR(AP60=0,AP60=3)),"処遇加算Ⅱ",IF(OR(OR(AP58=1,AP58=2),OR(AP59=1,AP59=2)),"処遇加算Ⅲ",""))),"")</f>
        <v>処遇加算Ⅰ</v>
      </c>
      <c r="AT48" s="1012"/>
      <c r="AU48" s="1012"/>
      <c r="AV48" s="1012"/>
      <c r="AW48" s="1012" t="str">
        <f>IFERROR(IF(AND(AP61=1,AP62=1,AP63=1),"特定加算Ⅰ",IF(AND(AP61=1,AP62=2,AP63=1),"特定加算Ⅱ",IF(OR(AP61=2,AP62=2,AP63=2),"特定加算なし",""))),"")</f>
        <v>特定加算Ⅱ</v>
      </c>
      <c r="AX48" s="1012"/>
      <c r="AY48" s="1012"/>
      <c r="AZ48" s="1012"/>
      <c r="BA48" s="1012" t="str">
        <f>IFERROR(IF(OR(L9="ベア加算",AND(L9="ベア加算なし",AP57=1)),"ベア加算",IF(AP57=2,"ベア加算なし","")),"")</f>
        <v>ベア加算</v>
      </c>
      <c r="BB48" s="1012"/>
      <c r="BC48" s="1012"/>
      <c r="BD48" s="1012"/>
      <c r="BE48" s="1013" t="str">
        <f>AS48&amp;AW48&amp;BA48</f>
        <v>処遇加算Ⅰ特定加算Ⅱベア加算</v>
      </c>
      <c r="BF48" s="1013"/>
      <c r="BG48" s="1013"/>
      <c r="BH48" s="1013"/>
      <c r="BI48" s="1013"/>
      <c r="BJ48" s="1013"/>
      <c r="BK48" s="1013"/>
      <c r="BL48" s="1013"/>
      <c r="BM48" s="1013"/>
      <c r="BN48" s="1013"/>
      <c r="BO48" s="1013"/>
      <c r="BP48" s="1013"/>
      <c r="BQ48" s="241"/>
      <c r="BR48" s="241"/>
      <c r="BS48" s="241"/>
      <c r="BT48" s="241"/>
      <c r="BU48" s="241"/>
      <c r="BV48" s="241"/>
      <c r="BW48" s="241"/>
      <c r="BX48" s="241"/>
      <c r="BY48" s="241"/>
      <c r="BZ48" s="241"/>
      <c r="CD48" s="242"/>
    </row>
    <row r="49" spans="2:86" ht="18" customHeight="1">
      <c r="B49" s="1152" t="s">
        <v>2163</v>
      </c>
      <c r="C49" s="1153"/>
      <c r="D49" s="1153"/>
      <c r="E49" s="1153"/>
      <c r="F49" s="1154"/>
      <c r="G49" s="1137" t="str">
        <f>IFERROR(IF(AND(OR(AH58=1,AH58=2),OR(AH59=1,AH59=2),OR(AH60=1,AH60=2)),"処遇加算Ⅰ",IF(AND(OR(AH58=1,AH58=2),OR(AH59=1,AH59=2),OR(AH60=0,AH60=3)),"処遇加算Ⅱ",IF(OR(OR(AH58=1,AH58=2),OR(AH59=1,AH59=2)),"処遇加算Ⅲ",""))),"")</f>
        <v>処遇加算Ⅰ</v>
      </c>
      <c r="H49" s="1138"/>
      <c r="I49" s="1138"/>
      <c r="J49" s="1138"/>
      <c r="K49" s="1163"/>
      <c r="L49" s="1137" t="str">
        <f>IFERROR(IF(G9="","",IF(AND(AH61=1,AH62=1,AH63=1),"特定加算Ⅰ",IF(AND(AH61=1,AH62=2,AH63=1),"特定加算Ⅱ",IF(OR(AH61=2,AH62=2,AH63=2),"特定加算なし","")))),"")</f>
        <v>特定加算Ⅱ</v>
      </c>
      <c r="M49" s="1138"/>
      <c r="N49" s="1138"/>
      <c r="O49" s="1138"/>
      <c r="P49" s="1139"/>
      <c r="Q49" s="1140" t="str">
        <f>IFERROR(IF(OR(L9="ベア加算",AND(L9="ベア加算なし",AH57=1)),"ベア加算",IF(AH57=2,"ベア加算なし","")),"")</f>
        <v>ベア加算</v>
      </c>
      <c r="R49" s="1138"/>
      <c r="S49" s="1138"/>
      <c r="T49" s="1138"/>
      <c r="U49" s="1139"/>
      <c r="V49" s="1141" t="s">
        <v>12</v>
      </c>
      <c r="W49" s="1142"/>
      <c r="X49" s="1142"/>
      <c r="Y49" s="1142"/>
      <c r="Z49" s="1142"/>
      <c r="AA49" s="1055"/>
      <c r="AB49" s="1055"/>
      <c r="AC49" s="1035" t="str">
        <f>IFERROR(VLOOKUP(BE48,【参考】数式用2!E6:F23,2,FALSE),"")</f>
        <v>新加算Ⅱ</v>
      </c>
      <c r="AD49" s="1036"/>
      <c r="AE49" s="1036"/>
      <c r="AF49" s="1036"/>
      <c r="AG49" s="1036"/>
      <c r="AH49" s="1037"/>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52" t="s">
        <v>2164</v>
      </c>
      <c r="C50" s="1153"/>
      <c r="D50" s="1153"/>
      <c r="E50" s="1153"/>
      <c r="F50" s="1154"/>
      <c r="G50" s="1158">
        <f>IFERROR(VLOOKUP(Y5,【参考】数式用!$A$5:$J$27,MATCH(G49,【参考】数式用!$B$4:$J$4,0)+1,0),"")</f>
        <v>5.8999999999999997E-2</v>
      </c>
      <c r="H50" s="1159"/>
      <c r="I50" s="1159"/>
      <c r="J50" s="1159"/>
      <c r="K50" s="1160"/>
      <c r="L50" s="1158">
        <f>IFERROR(VLOOKUP(Y5,【参考】数式用!$A$5:$J$27,MATCH(L49,【参考】数式用!$B$4:$J$4,0)+1,0),"")</f>
        <v>0.01</v>
      </c>
      <c r="M50" s="1159"/>
      <c r="N50" s="1159"/>
      <c r="O50" s="1159"/>
      <c r="P50" s="1161"/>
      <c r="Q50" s="1162">
        <f>IFERROR(VLOOKUP(Y5,【参考】数式用!$A$5:$J$27,MATCH(Q49,【参考】数式用!$B$4:$J$4,0)+1,0),"")</f>
        <v>1.0999999999999999E-2</v>
      </c>
      <c r="R50" s="1159"/>
      <c r="S50" s="1159"/>
      <c r="T50" s="1159"/>
      <c r="U50" s="1161"/>
      <c r="V50" s="1117">
        <f>SUM(G50,L50,Q50)</f>
        <v>7.9999999999999988E-2</v>
      </c>
      <c r="W50" s="1118"/>
      <c r="X50" s="1118"/>
      <c r="Y50" s="1118"/>
      <c r="Z50" s="1118"/>
      <c r="AA50" s="1055"/>
      <c r="AB50" s="1055"/>
      <c r="AC50" s="1171">
        <f>IFERROR(VLOOKUP(Y5,【参考】数式用!$A$5:$AB$27,MATCH(AC49,【参考】数式用!$B$4:$AB$4,0)+1,FALSE),"")</f>
        <v>8.9999999999999983E-2</v>
      </c>
      <c r="AD50" s="1172"/>
      <c r="AE50" s="1172"/>
      <c r="AF50" s="1172"/>
      <c r="AG50" s="1172"/>
      <c r="AH50" s="1173"/>
      <c r="AS50" s="1010" t="s">
        <v>2195</v>
      </c>
      <c r="AT50" s="1010"/>
      <c r="AU50" s="1010"/>
      <c r="AV50" s="1010"/>
      <c r="AW50" s="1010" t="s">
        <v>2196</v>
      </c>
      <c r="AX50" s="1010"/>
      <c r="AY50" s="1010"/>
      <c r="AZ50" s="1010"/>
      <c r="BA50" s="1010" t="s">
        <v>15</v>
      </c>
      <c r="BB50" s="1010"/>
      <c r="BC50" s="1010"/>
      <c r="BD50" s="1010"/>
      <c r="BE50" s="1010" t="s">
        <v>2197</v>
      </c>
      <c r="BF50" s="1010"/>
      <c r="BG50" s="1010"/>
      <c r="BH50" s="1010"/>
      <c r="BI50" s="1010" t="s">
        <v>2200</v>
      </c>
      <c r="BJ50" s="1010"/>
      <c r="BK50" s="1010"/>
      <c r="BL50" s="1010"/>
      <c r="BM50" s="241"/>
      <c r="BN50" s="1010" t="s">
        <v>2199</v>
      </c>
      <c r="BO50" s="1010"/>
      <c r="BP50" s="1010"/>
      <c r="BQ50" s="1010"/>
      <c r="BR50" s="1010"/>
      <c r="BS50" s="1010"/>
      <c r="BT50" s="241"/>
      <c r="BV50" s="1175" t="s">
        <v>2202</v>
      </c>
      <c r="BW50" s="1176"/>
      <c r="BX50" s="1176"/>
      <c r="BY50" s="1176"/>
      <c r="BZ50" s="1176"/>
      <c r="CA50" s="1177"/>
      <c r="CD50" s="242"/>
    </row>
    <row r="51" spans="2:86" ht="17.25" customHeight="1">
      <c r="B51" s="1155" t="s">
        <v>2294</v>
      </c>
      <c r="C51" s="1156"/>
      <c r="D51" s="1156"/>
      <c r="E51" s="1156"/>
      <c r="F51" s="1157"/>
      <c r="G51" s="1028">
        <f>IFERROR(ROUNDDOWN(ROUND(AM5*G50,0)*P5,0)*H53,"")</f>
        <v>392290</v>
      </c>
      <c r="H51" s="1028"/>
      <c r="I51" s="1028"/>
      <c r="J51" s="1028"/>
      <c r="K51" s="148" t="s">
        <v>2289</v>
      </c>
      <c r="L51" s="1027">
        <f>IFERROR(ROUNDDOWN(ROUND(AM5*L50,0)*P5,0)*H53,"")</f>
        <v>66490</v>
      </c>
      <c r="M51" s="1028"/>
      <c r="N51" s="1028"/>
      <c r="O51" s="1028"/>
      <c r="P51" s="148" t="s">
        <v>2289</v>
      </c>
      <c r="Q51" s="1027">
        <f>IFERROR(ROUNDDOWN(ROUND(AM5*Q50,0)*P5,0)*H53,"")</f>
        <v>73138</v>
      </c>
      <c r="R51" s="1028"/>
      <c r="S51" s="1028"/>
      <c r="T51" s="1028"/>
      <c r="U51" s="149" t="s">
        <v>2289</v>
      </c>
      <c r="V51" s="1135">
        <f>IFERROR(SUM(G51,L51,Q51),"")</f>
        <v>531918</v>
      </c>
      <c r="W51" s="1136"/>
      <c r="X51" s="1136"/>
      <c r="Y51" s="1136"/>
      <c r="Z51" s="150" t="s">
        <v>2289</v>
      </c>
      <c r="AB51" s="151"/>
      <c r="AC51" s="1027">
        <f>IFERROR(ROUNDDOWN(ROUND(AM5*AC50,0)*P5,0)*AD53,"")</f>
        <v>2992050</v>
      </c>
      <c r="AD51" s="1028"/>
      <c r="AE51" s="1028"/>
      <c r="AF51" s="1028"/>
      <c r="AG51" s="1028"/>
      <c r="AH51" s="149" t="s">
        <v>2289</v>
      </c>
      <c r="AS51" s="1015">
        <f>IFERROR(ROUNDDOWN(ROUND(AM5*(G50-B10),0)*P5,0)*H53,"")</f>
        <v>106384</v>
      </c>
      <c r="AT51" s="1015"/>
      <c r="AU51" s="1015"/>
      <c r="AV51" s="1015"/>
      <c r="AW51" s="1015">
        <f>IFERROR(ROUNDDOWN(ROUND(AM5*(L50-G10),0)*P5,0)*H53,"")</f>
        <v>66490</v>
      </c>
      <c r="AX51" s="1015"/>
      <c r="AY51" s="1015"/>
      <c r="AZ51" s="1015"/>
      <c r="BA51" s="1015">
        <f>IFERROR(ROUNDDOWN(ROUND(AM5*(Q50-L10),0)*P5,0)*H53,"")</f>
        <v>0</v>
      </c>
      <c r="BB51" s="1015"/>
      <c r="BC51" s="1015"/>
      <c r="BD51" s="1015"/>
      <c r="BE51" s="1015">
        <f>IFERROR(ROUNDDOWN(ROUND(AM5*(AC50-Q10),0)*P5,0)*AD53,"")</f>
        <v>1196820</v>
      </c>
      <c r="BF51" s="1015"/>
      <c r="BG51" s="1015"/>
      <c r="BH51" s="1015"/>
      <c r="BI51" s="1015">
        <f>SUM(AS51:BH51)</f>
        <v>1369694</v>
      </c>
      <c r="BJ51" s="1015"/>
      <c r="BK51" s="1015"/>
      <c r="BL51" s="1015"/>
      <c r="BM51" s="241"/>
      <c r="BN51" s="1015">
        <f>IFERROR(ROUNDDOWN(ROUNDDOWN(ROUND(AM5*(VLOOKUP(Y5,【参考】数式用!$A$5:$AB$27,14,FALSE)),0)*P5,0)*AD53*0.5,0),"")</f>
        <v>1063840</v>
      </c>
      <c r="BO51" s="1015"/>
      <c r="BP51" s="1015"/>
      <c r="BQ51" s="1015"/>
      <c r="BR51" s="1015"/>
      <c r="BS51" s="1015"/>
      <c r="BT51" s="241"/>
      <c r="BV51" s="1178">
        <f>IF(AND(Q49="ベア加算なし",BA48="ベア加算"),ROUNDDOWN(ROUND(AM5*VLOOKUP(Y5,【参考】数式用!$A$5:$AB$27,9,FALSE),0)*P5,0)*AD53,0)</f>
        <v>0</v>
      </c>
      <c r="BW51" s="1179"/>
      <c r="BX51" s="1179"/>
      <c r="BY51" s="1179"/>
      <c r="BZ51" s="1179"/>
      <c r="CA51" s="1180"/>
      <c r="CD51" s="242"/>
    </row>
    <row r="52" spans="2:86" ht="13.5" customHeight="1">
      <c r="B52" s="1155"/>
      <c r="C52" s="1156"/>
      <c r="D52" s="1156"/>
      <c r="E52" s="1156"/>
      <c r="F52" s="1157"/>
      <c r="G52" s="1031" t="str">
        <f>IFERROR("("&amp;TEXT(G51/H53,"#,##0円")&amp;"/月)","")</f>
        <v>(196,145円/月)</v>
      </c>
      <c r="H52" s="1026"/>
      <c r="I52" s="1026"/>
      <c r="J52" s="1026"/>
      <c r="K52" s="1026"/>
      <c r="L52" s="1026" t="str">
        <f>IFERROR("("&amp;TEXT(L51/H53,"#,##0円")&amp;"/月)","")</f>
        <v>(33,245円/月)</v>
      </c>
      <c r="M52" s="1026"/>
      <c r="N52" s="1026"/>
      <c r="O52" s="1026"/>
      <c r="P52" s="1026"/>
      <c r="Q52" s="1026" t="str">
        <f>IFERROR("("&amp;TEXT(Q51/H53,"#,##0円")&amp;"/月)","")</f>
        <v>(36,569円/月)</v>
      </c>
      <c r="R52" s="1026"/>
      <c r="S52" s="1026"/>
      <c r="T52" s="1026"/>
      <c r="U52" s="1026"/>
      <c r="V52" s="1026" t="str">
        <f>IFERROR("("&amp;TEXT(V51/H53,"#,##0円")&amp;"/月)","")</f>
        <v>(265,959円/月)</v>
      </c>
      <c r="W52" s="1026"/>
      <c r="X52" s="1026"/>
      <c r="Y52" s="1026"/>
      <c r="Z52" s="1026"/>
      <c r="AB52" s="151"/>
      <c r="AC52" s="1029" t="str">
        <f>IFERROR("("&amp;TEXT(AC51/AD53,"#,##0円")&amp;"/月)","")</f>
        <v>(299,205円/月)</v>
      </c>
      <c r="AD52" s="1030"/>
      <c r="AE52" s="1030"/>
      <c r="AF52" s="1030"/>
      <c r="AG52" s="1030"/>
      <c r="AH52" s="103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13" t="s">
        <v>244</v>
      </c>
      <c r="V56" s="1013"/>
      <c r="W56" s="1013"/>
      <c r="X56" s="1013"/>
      <c r="Y56" s="1013"/>
      <c r="Z56" s="1013"/>
      <c r="AA56" s="245"/>
      <c r="AB56" s="249"/>
      <c r="AC56" s="1013" t="str">
        <f>IF(F15=4,"R6.4～R6.5",IF(F15=5,"R6.5",""))</f>
        <v>R6.4～R6.5</v>
      </c>
      <c r="AD56" s="1013"/>
      <c r="AE56" s="1013"/>
      <c r="AF56" s="1013"/>
      <c r="AG56" s="1013"/>
      <c r="AH56" s="1013"/>
      <c r="AI56" s="250"/>
      <c r="AJ56" s="249"/>
      <c r="AK56" s="1013" t="str">
        <f>IF(OR(F15=4,F15=5),"R6.6","R"&amp;D15&amp;"."&amp;F15)&amp;"～R"&amp;K15&amp;"."&amp;M15</f>
        <v>R6.6～R7.3</v>
      </c>
      <c r="AL56" s="1013"/>
      <c r="AM56" s="1013"/>
      <c r="AN56" s="1013"/>
      <c r="AO56" s="1013"/>
      <c r="AP56" s="1013"/>
      <c r="AQ56" s="245"/>
      <c r="AR56" s="245"/>
      <c r="AS56" s="1016" t="s">
        <v>2420</v>
      </c>
      <c r="AT56" s="1016"/>
      <c r="AU56" s="1016"/>
      <c r="AV56" s="1016"/>
      <c r="AW56" s="1016" t="s">
        <v>2419</v>
      </c>
      <c r="AX56" s="1016"/>
      <c r="AY56" s="1016"/>
      <c r="AZ56" s="1016"/>
    </row>
    <row r="57" spans="2:86" ht="15.95" customHeight="1">
      <c r="U57" s="1010" t="s">
        <v>2203</v>
      </c>
      <c r="V57" s="1010"/>
      <c r="W57" s="1010"/>
      <c r="X57" s="1010"/>
      <c r="Y57" s="1010"/>
      <c r="Z57" s="527">
        <f>IF(AND(B9&lt;&gt;"処遇加算なし",F15=4),IF(V21="✓",1,IF(V22="✓",2,"")),"")</f>
        <v>1</v>
      </c>
      <c r="AA57" s="245"/>
      <c r="AB57" s="249"/>
      <c r="AC57" s="1010" t="s">
        <v>2203</v>
      </c>
      <c r="AD57" s="1010"/>
      <c r="AE57" s="1010"/>
      <c r="AF57" s="1010"/>
      <c r="AG57" s="1010"/>
      <c r="AH57" s="170">
        <v>0</v>
      </c>
      <c r="AI57" s="253"/>
      <c r="AJ57" s="249"/>
      <c r="AK57" s="1010" t="s">
        <v>2203</v>
      </c>
      <c r="AL57" s="1010"/>
      <c r="AM57" s="1010"/>
      <c r="AN57" s="1010"/>
      <c r="AO57" s="1010"/>
      <c r="AP57" s="170">
        <v>0</v>
      </c>
      <c r="AQ57" s="245"/>
      <c r="AR57" s="245"/>
      <c r="AS57" s="1009"/>
      <c r="AT57" s="1009"/>
      <c r="AU57" s="1009"/>
      <c r="AV57" s="1009"/>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19" t="s">
        <v>2204</v>
      </c>
      <c r="V58" s="1019"/>
      <c r="W58" s="1019"/>
      <c r="X58" s="1019"/>
      <c r="Y58" s="1019"/>
      <c r="Z58" s="527">
        <f>IF(AND(B9&lt;&gt;"処遇加算なし",F15=4),IF(V24="✓",1,IF(V25="✓",2,IF(V26="✓",3,""))),"")</f>
        <v>1</v>
      </c>
      <c r="AA58" s="245"/>
      <c r="AB58" s="249"/>
      <c r="AC58" s="1019" t="s">
        <v>2204</v>
      </c>
      <c r="AD58" s="1019"/>
      <c r="AE58" s="1019"/>
      <c r="AF58" s="1019"/>
      <c r="AG58" s="1019"/>
      <c r="AH58" s="170">
        <v>1</v>
      </c>
      <c r="AI58" s="253"/>
      <c r="AJ58" s="249"/>
      <c r="AK58" s="1019" t="s">
        <v>2204</v>
      </c>
      <c r="AL58" s="1019"/>
      <c r="AM58" s="1019"/>
      <c r="AN58" s="1019"/>
      <c r="AO58" s="1019"/>
      <c r="AP58" s="170">
        <v>1</v>
      </c>
      <c r="AQ58" s="245"/>
      <c r="AR58" s="245"/>
      <c r="AS58" s="1010" t="str">
        <f>IF(OR(AND(Z58=1,AH58=3),AND(Z58=1,AP58=3),AND(Z58=2,AH58=3,AH59=3),AND(Z58=2,AP58=3,AP59=3)),"○","")</f>
        <v/>
      </c>
      <c r="AT58" s="1010"/>
      <c r="AU58" s="1010"/>
      <c r="AV58" s="1010"/>
      <c r="AW58" s="1010" t="str">
        <f>IF(OR(AND(Z58=1,AH58=2),AND(Z58=1,AP58=2),AND(Z58=2,AH58=2,AH59=2),AND(Z58=2,AP58=2,AP59=2)),"○","")</f>
        <v/>
      </c>
      <c r="AX58" s="1010"/>
      <c r="AY58" s="1010"/>
      <c r="AZ58" s="1010"/>
      <c r="BP58" s="251"/>
      <c r="BR58" s="251"/>
      <c r="BS58" s="251"/>
      <c r="BT58" s="251"/>
      <c r="BU58" s="251"/>
      <c r="BV58" s="251"/>
      <c r="BW58" s="251"/>
      <c r="BX58" s="251"/>
      <c r="BY58" s="251"/>
      <c r="BZ58" s="251"/>
      <c r="CA58" s="251"/>
      <c r="CB58" s="251"/>
      <c r="CC58" s="251"/>
      <c r="CD58" s="251"/>
      <c r="CE58" s="251"/>
      <c r="CF58" s="251"/>
      <c r="CH58" s="254"/>
    </row>
    <row r="59" spans="2:86" ht="15.95" customHeight="1">
      <c r="U59" s="1019" t="s">
        <v>2205</v>
      </c>
      <c r="V59" s="1019"/>
      <c r="W59" s="1019"/>
      <c r="X59" s="1019"/>
      <c r="Y59" s="1019"/>
      <c r="Z59" s="527">
        <f>IF(AND(B9&lt;&gt;"処遇加算なし",F15=4),IF(V28="✓",1,IF(V29="✓",2,IF(V30="✓",3,""))),"")</f>
        <v>1</v>
      </c>
      <c r="AA59" s="245"/>
      <c r="AB59" s="249"/>
      <c r="AC59" s="1019" t="s">
        <v>2205</v>
      </c>
      <c r="AD59" s="1019"/>
      <c r="AE59" s="1019"/>
      <c r="AF59" s="1019"/>
      <c r="AG59" s="1019"/>
      <c r="AH59" s="170">
        <v>1</v>
      </c>
      <c r="AI59" s="253"/>
      <c r="AJ59" s="249"/>
      <c r="AK59" s="1019" t="s">
        <v>2205</v>
      </c>
      <c r="AL59" s="1019"/>
      <c r="AM59" s="1019"/>
      <c r="AN59" s="1019"/>
      <c r="AO59" s="1019"/>
      <c r="AP59" s="170">
        <v>1</v>
      </c>
      <c r="AQ59" s="245"/>
      <c r="AR59" s="245"/>
      <c r="AS59" s="1010" t="str">
        <f>IF(OR(AND(Z59=1,AH59=3),AND(Z59=1,AP59=3),AND(Z59=2,AH58=3,AH59=3),AND(Z59=2,AP58=3,AP59=3)),"○","")</f>
        <v/>
      </c>
      <c r="AT59" s="1010"/>
      <c r="AU59" s="1010"/>
      <c r="AV59" s="1010"/>
      <c r="AW59" s="1010" t="str">
        <f>IF(OR(AND(Z59=1,AH58=2),AND(Z59=1,AP58=2),AND(Z59=2,AH58=2,AH59=2),AND(Z59=2,AP58=2,AP59=2)),"○","")</f>
        <v/>
      </c>
      <c r="AX59" s="1010"/>
      <c r="AY59" s="1010"/>
      <c r="AZ59" s="1010"/>
      <c r="BP59" s="251"/>
      <c r="BR59" s="251"/>
      <c r="BS59" s="251"/>
      <c r="BT59" s="251"/>
      <c r="BU59" s="251"/>
      <c r="BV59" s="251"/>
      <c r="BW59" s="251"/>
      <c r="BX59" s="251"/>
      <c r="BY59" s="251"/>
      <c r="BZ59" s="251"/>
      <c r="CA59" s="251"/>
      <c r="CB59" s="251"/>
      <c r="CC59" s="251"/>
      <c r="CD59" s="251"/>
      <c r="CE59" s="251"/>
      <c r="CF59" s="251"/>
      <c r="CH59" s="254"/>
    </row>
    <row r="60" spans="2:86" ht="15.95" customHeight="1">
      <c r="U60" s="1019" t="s">
        <v>2206</v>
      </c>
      <c r="V60" s="1019"/>
      <c r="W60" s="1019"/>
      <c r="X60" s="1019"/>
      <c r="Y60" s="1019"/>
      <c r="Z60" s="527">
        <f>IF(AND(B9&lt;&gt;"処遇加算なし",F15=4),IF(V32="✓",1,IF(V33="✓",2,"")),"")</f>
        <v>2</v>
      </c>
      <c r="AA60" s="245"/>
      <c r="AB60" s="249"/>
      <c r="AC60" s="1019" t="s">
        <v>2206</v>
      </c>
      <c r="AD60" s="1019"/>
      <c r="AE60" s="1019"/>
      <c r="AF60" s="1019"/>
      <c r="AG60" s="1019"/>
      <c r="AH60" s="170">
        <v>2</v>
      </c>
      <c r="AI60" s="253"/>
      <c r="AJ60" s="249"/>
      <c r="AK60" s="1019" t="s">
        <v>2206</v>
      </c>
      <c r="AL60" s="1019"/>
      <c r="AM60" s="1019"/>
      <c r="AN60" s="1019"/>
      <c r="AO60" s="1019"/>
      <c r="AP60" s="170">
        <v>2</v>
      </c>
      <c r="AQ60" s="245"/>
      <c r="AR60" s="245"/>
      <c r="AS60" s="1011" t="str">
        <f>IF(OR(AND(Z60=1,AH60=3),AND(Z60=1,AP60=3)),"○","")</f>
        <v/>
      </c>
      <c r="AT60" s="1011"/>
      <c r="AU60" s="1011"/>
      <c r="AV60" s="1011"/>
      <c r="AW60" s="1011" t="str">
        <f>IF(OR(AND(Z60=1,AH60=2),AND(Z60=1,AP60=2)),"○","")</f>
        <v/>
      </c>
      <c r="AX60" s="1011"/>
      <c r="AY60" s="1011"/>
      <c r="AZ60" s="1011"/>
      <c r="BP60" s="251"/>
      <c r="BR60" s="251"/>
      <c r="BS60" s="251"/>
      <c r="BT60" s="251"/>
      <c r="BU60" s="251"/>
      <c r="BV60" s="251"/>
      <c r="BW60" s="251"/>
      <c r="BX60" s="251"/>
      <c r="BY60" s="251"/>
      <c r="BZ60" s="251"/>
      <c r="CA60" s="251"/>
      <c r="CB60" s="251"/>
      <c r="CC60" s="251"/>
      <c r="CD60" s="251"/>
      <c r="CE60" s="251"/>
      <c r="CF60" s="251"/>
      <c r="CH60" s="254"/>
    </row>
    <row r="61" spans="2:86" ht="15.95" customHeight="1">
      <c r="U61" s="1019" t="s">
        <v>2207</v>
      </c>
      <c r="V61" s="1019"/>
      <c r="W61" s="1019"/>
      <c r="X61" s="1019"/>
      <c r="Y61" s="1019"/>
      <c r="Z61" s="527">
        <f>IF(AND(B9&lt;&gt;"処遇加算なし",F15=4),IF(V36="✓",1,IF(V37="✓",2,"")),"")</f>
        <v>2</v>
      </c>
      <c r="AA61" s="245"/>
      <c r="AB61" s="249"/>
      <c r="AC61" s="1019" t="s">
        <v>2207</v>
      </c>
      <c r="AD61" s="1019"/>
      <c r="AE61" s="1019"/>
      <c r="AF61" s="1019"/>
      <c r="AG61" s="1019"/>
      <c r="AH61" s="170">
        <v>1</v>
      </c>
      <c r="AI61" s="253"/>
      <c r="AJ61" s="249"/>
      <c r="AK61" s="1019" t="s">
        <v>2207</v>
      </c>
      <c r="AL61" s="1019"/>
      <c r="AM61" s="1019"/>
      <c r="AN61" s="1019"/>
      <c r="AO61" s="1019"/>
      <c r="AP61" s="170">
        <v>1</v>
      </c>
      <c r="AQ61" s="245"/>
      <c r="AR61" s="245"/>
      <c r="AS61" s="1010" t="str">
        <f>IF(OR(AND(Z61=1,AH61=2),AND(Z61=1,AP61=2)),"○","")</f>
        <v/>
      </c>
      <c r="AT61" s="1010"/>
      <c r="AU61" s="1010"/>
      <c r="AV61" s="1010"/>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19" t="s">
        <v>2208</v>
      </c>
      <c r="V62" s="1019"/>
      <c r="W62" s="1019"/>
      <c r="X62" s="1019"/>
      <c r="Y62" s="1019"/>
      <c r="Z62" s="527">
        <f>IF(AND(B9&lt;&gt;"処遇加算なし",F15=4),IF(V40="✓",1,IF(V41="✓",2,"")),"")</f>
        <v>2</v>
      </c>
      <c r="AA62" s="245"/>
      <c r="AB62" s="249"/>
      <c r="AC62" s="1019" t="s">
        <v>2208</v>
      </c>
      <c r="AD62" s="1019"/>
      <c r="AE62" s="1019"/>
      <c r="AF62" s="1019"/>
      <c r="AG62" s="1019"/>
      <c r="AH62" s="170">
        <v>2</v>
      </c>
      <c r="AI62" s="253"/>
      <c r="AJ62" s="249"/>
      <c r="AK62" s="1019" t="s">
        <v>2208</v>
      </c>
      <c r="AL62" s="1019"/>
      <c r="AM62" s="1019"/>
      <c r="AN62" s="1019"/>
      <c r="AO62" s="1019"/>
      <c r="AP62" s="170">
        <v>2</v>
      </c>
      <c r="AQ62" s="245"/>
      <c r="AR62" s="245"/>
      <c r="AS62" s="1010" t="str">
        <f>IF(OR(AND(Z62=1,AH62=2),AND(Z62=1,AP62=2)),"○","")</f>
        <v/>
      </c>
      <c r="AT62" s="1010"/>
      <c r="AU62" s="1010"/>
      <c r="AV62" s="1010"/>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10" t="s">
        <v>2209</v>
      </c>
      <c r="V63" s="1010"/>
      <c r="W63" s="1010"/>
      <c r="X63" s="1010"/>
      <c r="Y63" s="1010"/>
      <c r="Z63" s="527">
        <f>IF(AND(B9&lt;&gt;"処遇加算なし",F15=4),IF(V44="✓",1,IF(V45="✓",2,"")),"")</f>
        <v>2</v>
      </c>
      <c r="AA63" s="245"/>
      <c r="AB63" s="249"/>
      <c r="AC63" s="1010" t="s">
        <v>2209</v>
      </c>
      <c r="AD63" s="1010"/>
      <c r="AE63" s="1010"/>
      <c r="AF63" s="1010"/>
      <c r="AG63" s="1010"/>
      <c r="AH63" s="170">
        <v>1</v>
      </c>
      <c r="AI63" s="253"/>
      <c r="AJ63" s="249"/>
      <c r="AK63" s="1010" t="s">
        <v>2209</v>
      </c>
      <c r="AL63" s="1010"/>
      <c r="AM63" s="1010"/>
      <c r="AN63" s="1010"/>
      <c r="AO63" s="1010"/>
      <c r="AP63" s="170">
        <v>1</v>
      </c>
      <c r="AQ63" s="245"/>
      <c r="AR63" s="245"/>
      <c r="AS63" s="1010" t="str">
        <f>IF(OR(AND(Z63=1,AH63=2),AND(Z63=1,AP63=2)),"○","")</f>
        <v/>
      </c>
      <c r="AT63" s="1010"/>
      <c r="AU63" s="1010"/>
      <c r="AV63" s="1010"/>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DY6qAEw68mbM5G9Sr4Jgk97ILRzTUJcPg91RIrCFY0YCEdq6GOTz/yvdofCReWXBVJfWfcV3I0FUeM3MErwg==" saltValue="obhrnjGiMBVaj739zTtNV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63" t="s">
        <v>2431</v>
      </c>
      <c r="O1" s="1063"/>
      <c r="P1" s="1063"/>
      <c r="Q1" s="1063"/>
      <c r="R1" s="1063"/>
      <c r="S1" s="1063"/>
      <c r="T1" s="1063"/>
      <c r="U1" s="1063"/>
      <c r="V1" s="1063"/>
      <c r="W1" s="1063"/>
      <c r="X1" s="1063"/>
      <c r="Y1" s="1063"/>
      <c r="Z1" s="1063"/>
      <c r="AA1" s="1063"/>
      <c r="AB1" s="1063"/>
      <c r="AC1" s="1063"/>
      <c r="AD1" s="1063"/>
      <c r="AE1" s="1063"/>
      <c r="AF1" s="1181" t="s">
        <v>29</v>
      </c>
      <c r="AG1" s="1181"/>
      <c r="AH1" s="1181"/>
      <c r="AI1" s="1182" t="str">
        <f>IF(G5="","",G5)</f>
        <v>千代田区・中央区・港区</v>
      </c>
      <c r="AJ1" s="1182"/>
      <c r="AK1" s="1182"/>
      <c r="AL1" s="1182"/>
      <c r="AM1" s="1182"/>
      <c r="AN1" s="1182"/>
      <c r="AO1" s="1182"/>
      <c r="AP1" s="1182"/>
      <c r="AQ1" s="537" t="s">
        <v>2436</v>
      </c>
      <c r="AS1" s="1006" t="str">
        <f>B9&amp;G9&amp;L9</f>
        <v/>
      </c>
      <c r="AT1" s="1007"/>
      <c r="AU1" s="1007"/>
      <c r="AV1" s="1007"/>
      <c r="AW1" s="1007"/>
      <c r="AX1" s="1007"/>
      <c r="AY1" s="1007"/>
      <c r="AZ1" s="1007"/>
      <c r="BA1" s="1007"/>
      <c r="BB1" s="1007"/>
      <c r="BC1" s="1007"/>
      <c r="BD1" s="1007"/>
      <c r="BE1" s="1008"/>
      <c r="BF1" s="1005" t="str">
        <f>IFERROR(VLOOKUP(Y5,【参考】数式用!$AJ$2:$AK$24,2,FALSE),"")</f>
        <v>地域密着型通所介護</v>
      </c>
      <c r="BG1" s="1005"/>
      <c r="BH1" s="1005"/>
      <c r="BI1" s="1005"/>
      <c r="BJ1" s="1005"/>
      <c r="BK1" s="1005"/>
      <c r="BL1" s="1005"/>
      <c r="BM1" s="1005"/>
      <c r="BN1" s="1005"/>
      <c r="BO1" s="1005"/>
      <c r="BP1" s="1005"/>
      <c r="CE1" s="174" t="s">
        <v>2390</v>
      </c>
    </row>
    <row r="2" spans="1:88" s="175" customFormat="1" ht="19.5" customHeight="1" thickBot="1">
      <c r="C2" s="173"/>
      <c r="D2" s="173"/>
      <c r="E2" s="173"/>
      <c r="F2" s="173"/>
      <c r="G2" s="173"/>
      <c r="H2" s="173"/>
      <c r="I2" s="173"/>
      <c r="J2" s="173"/>
      <c r="K2" s="173"/>
      <c r="L2" s="173"/>
      <c r="M2" s="173"/>
      <c r="N2" s="1063"/>
      <c r="O2" s="1063"/>
      <c r="P2" s="1063"/>
      <c r="Q2" s="1063"/>
      <c r="R2" s="1063"/>
      <c r="S2" s="1063"/>
      <c r="T2" s="1063"/>
      <c r="U2" s="1063"/>
      <c r="V2" s="1063"/>
      <c r="W2" s="1063"/>
      <c r="X2" s="1063"/>
      <c r="Y2" s="1063"/>
      <c r="Z2" s="1063"/>
      <c r="AA2" s="1063"/>
      <c r="AB2" s="1063"/>
      <c r="AC2" s="1063"/>
      <c r="AD2" s="1063"/>
      <c r="AE2" s="1063"/>
      <c r="AF2" s="173"/>
      <c r="AG2" s="173"/>
      <c r="AH2" s="173"/>
      <c r="AI2" s="173"/>
      <c r="AJ2" s="173"/>
      <c r="AK2" s="173"/>
      <c r="AL2" s="173"/>
      <c r="AM2" s="173"/>
      <c r="AN2" s="173"/>
      <c r="AO2" s="173"/>
      <c r="AP2" s="173"/>
      <c r="AQ2" s="531"/>
      <c r="AR2" s="531"/>
      <c r="CE2" s="993" t="s">
        <v>2393</v>
      </c>
      <c r="CF2" s="993"/>
      <c r="CG2" s="993"/>
      <c r="CH2" s="993"/>
      <c r="CI2" s="1183">
        <f>IF(AI1&lt;&gt;"",1,"")</f>
        <v>1</v>
      </c>
      <c r="CJ2" s="1184"/>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93" t="s">
        <v>2387</v>
      </c>
      <c r="CF3" s="993"/>
      <c r="CG3" s="993"/>
      <c r="CH3" s="993"/>
      <c r="CI3" s="1185" t="str">
        <f>IF(AND(L9="ベア加算",Q49="ベア加算"),1,"")</f>
        <v/>
      </c>
      <c r="CJ3" s="1186"/>
    </row>
    <row r="4" spans="1:88" ht="25.5" customHeight="1">
      <c r="B4" s="1076" t="s">
        <v>2293</v>
      </c>
      <c r="C4" s="1076"/>
      <c r="D4" s="1076"/>
      <c r="E4" s="1076"/>
      <c r="F4" s="1076"/>
      <c r="G4" s="1076" t="s">
        <v>0</v>
      </c>
      <c r="H4" s="1076"/>
      <c r="I4" s="1076"/>
      <c r="J4" s="1074" t="s">
        <v>1</v>
      </c>
      <c r="K4" s="1074"/>
      <c r="L4" s="1074"/>
      <c r="M4" s="1074"/>
      <c r="N4" s="1074"/>
      <c r="O4" s="1074"/>
      <c r="P4" s="1077" t="s">
        <v>2162</v>
      </c>
      <c r="Q4" s="1078"/>
      <c r="R4" s="1078"/>
      <c r="S4" s="1079" t="s">
        <v>2</v>
      </c>
      <c r="T4" s="1080"/>
      <c r="U4" s="1080"/>
      <c r="V4" s="1080"/>
      <c r="W4" s="1080"/>
      <c r="X4" s="1080"/>
      <c r="Y4" s="1074" t="s">
        <v>3</v>
      </c>
      <c r="Z4" s="1074"/>
      <c r="AA4" s="1074"/>
      <c r="AB4" s="1074"/>
      <c r="AC4" s="1074"/>
      <c r="AD4" s="1074"/>
      <c r="AE4" s="1074" t="s">
        <v>2159</v>
      </c>
      <c r="AF4" s="1074"/>
      <c r="AG4" s="1074"/>
      <c r="AH4" s="1074"/>
      <c r="AI4" s="1074" t="s">
        <v>2160</v>
      </c>
      <c r="AJ4" s="1074"/>
      <c r="AK4" s="1074"/>
      <c r="AL4" s="1074"/>
      <c r="AM4" s="1074" t="s">
        <v>2158</v>
      </c>
      <c r="AN4" s="1074"/>
      <c r="AO4" s="1074"/>
      <c r="AP4" s="1074"/>
      <c r="AS4" s="183"/>
      <c r="AT4" s="1014" t="s">
        <v>2253</v>
      </c>
      <c r="AU4" s="1014" t="s">
        <v>2204</v>
      </c>
      <c r="AV4" s="1014" t="s">
        <v>2205</v>
      </c>
      <c r="AW4" s="1014" t="s">
        <v>2206</v>
      </c>
      <c r="AX4" s="1014" t="s">
        <v>2207</v>
      </c>
      <c r="AY4" s="1014" t="s">
        <v>2208</v>
      </c>
      <c r="AZ4" s="1014" t="s">
        <v>2252</v>
      </c>
      <c r="BA4" s="184"/>
      <c r="CE4" s="993" t="s">
        <v>2392</v>
      </c>
      <c r="CF4" s="993"/>
      <c r="CG4" s="993"/>
      <c r="CH4" s="993"/>
      <c r="CI4" s="984">
        <f>IF(OR(OR(G49="処遇加算Ⅰ",G49="処遇加算Ⅱ"),OR(AS48="処遇加算Ⅰ",AS48="処遇加算Ⅱ")),1,"")</f>
        <v>1</v>
      </c>
      <c r="CJ4" s="985"/>
    </row>
    <row r="5" spans="1:88" ht="33" customHeight="1">
      <c r="B5" s="1088">
        <v>1334567892</v>
      </c>
      <c r="C5" s="1088"/>
      <c r="D5" s="1088"/>
      <c r="E5" s="1088"/>
      <c r="F5" s="1088"/>
      <c r="G5" s="1089" t="s">
        <v>2435</v>
      </c>
      <c r="H5" s="1089"/>
      <c r="I5" s="1089"/>
      <c r="J5" s="1090" t="s">
        <v>5</v>
      </c>
      <c r="K5" s="1090"/>
      <c r="L5" s="1090"/>
      <c r="M5" s="1091" t="s">
        <v>6</v>
      </c>
      <c r="N5" s="1091"/>
      <c r="O5" s="1091"/>
      <c r="P5" s="1092">
        <f>IF(Y5="","",IFERROR(INDEX(【参考】数式用3!$G$3:$I$451,MATCH(M5,【参考】数式用3!$F$3:$F$451,0),MATCH(VLOOKUP(Y5,【参考】数式用3!$J$2:$K$26,2,FALSE),【参考】数式用3!$G$2:$I$2,0)),10))</f>
        <v>10.9</v>
      </c>
      <c r="Q5" s="1093"/>
      <c r="R5" s="1093"/>
      <c r="S5" s="1094" t="s">
        <v>2434</v>
      </c>
      <c r="T5" s="1095"/>
      <c r="U5" s="1095"/>
      <c r="V5" s="1095"/>
      <c r="W5" s="1095"/>
      <c r="X5" s="1096"/>
      <c r="Y5" s="1075" t="s">
        <v>284</v>
      </c>
      <c r="Z5" s="1075"/>
      <c r="AA5" s="1075"/>
      <c r="AB5" s="1075"/>
      <c r="AC5" s="1075"/>
      <c r="AD5" s="1075"/>
      <c r="AE5" s="1042">
        <v>325000</v>
      </c>
      <c r="AF5" s="1043"/>
      <c r="AG5" s="1043"/>
      <c r="AH5" s="1044"/>
      <c r="AI5" s="1042">
        <v>0</v>
      </c>
      <c r="AJ5" s="1043"/>
      <c r="AK5" s="1043"/>
      <c r="AL5" s="1044"/>
      <c r="AM5" s="1045">
        <f>AE5-AI5</f>
        <v>325000</v>
      </c>
      <c r="AN5" s="1046"/>
      <c r="AO5" s="1046"/>
      <c r="AP5" s="1047"/>
      <c r="AS5" s="183"/>
      <c r="AT5" s="1014"/>
      <c r="AU5" s="1014"/>
      <c r="AV5" s="1014"/>
      <c r="AW5" s="1014"/>
      <c r="AX5" s="1014"/>
      <c r="AY5" s="1014"/>
      <c r="AZ5" s="1014"/>
      <c r="BA5" s="184"/>
      <c r="CE5" s="993" t="s">
        <v>2386</v>
      </c>
      <c r="CF5" s="993"/>
      <c r="CG5" s="993"/>
      <c r="CH5" s="993"/>
      <c r="CI5" s="984">
        <f>IF(OR(G49="処遇加算Ⅰ",AS48="処遇加算Ⅰ"),1,"")</f>
        <v>1</v>
      </c>
      <c r="CJ5" s="985"/>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3" t="s">
        <v>2389</v>
      </c>
      <c r="CF6" s="993"/>
      <c r="CG6" s="993"/>
      <c r="CH6" s="993"/>
      <c r="CI6" s="984">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5"/>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174" t="s">
        <v>2388</v>
      </c>
      <c r="CF7" s="1174"/>
      <c r="CG7" s="1174"/>
      <c r="CH7" s="1174"/>
      <c r="CI7" s="984" t="str">
        <f>IF(AND(AH62=1,AD41=""),1,"")</f>
        <v/>
      </c>
      <c r="CJ7" s="985"/>
    </row>
    <row r="8" spans="1:88" ht="17.25" customHeight="1" thickBot="1">
      <c r="B8" s="1099" t="s">
        <v>2328</v>
      </c>
      <c r="C8" s="1100"/>
      <c r="D8" s="1100"/>
      <c r="E8" s="1100"/>
      <c r="F8" s="1100"/>
      <c r="G8" s="1100"/>
      <c r="H8" s="1100"/>
      <c r="I8" s="1100"/>
      <c r="J8" s="1100"/>
      <c r="K8" s="1100"/>
      <c r="L8" s="1100"/>
      <c r="M8" s="1100"/>
      <c r="N8" s="1100"/>
      <c r="O8" s="1100"/>
      <c r="P8" s="1100"/>
      <c r="Q8" s="1100"/>
      <c r="R8" s="1100"/>
      <c r="S8" s="1101"/>
      <c r="T8" s="1003" t="s">
        <v>14</v>
      </c>
      <c r="U8" s="1004"/>
      <c r="V8" s="1057" t="str">
        <f>IFERROR(IF(VLOOKUP(AS1,【参考】数式用2!E6:L23,3,FALSE)="","",VLOOKUP(AS1,【参考】数式用2!E6:L23,3,FALSE)),"")</f>
        <v/>
      </c>
      <c r="W8" s="1058"/>
      <c r="X8" s="1058"/>
      <c r="Y8" s="1058"/>
      <c r="Z8" s="1059"/>
      <c r="AA8" s="1038" t="str">
        <f>IFERROR(VLOOKUP(AS1,【参考】数式用2!E6:L23,4,FALSE),"")</f>
        <v/>
      </c>
      <c r="AB8" s="1038"/>
      <c r="AC8" s="1038"/>
      <c r="AD8" s="1038"/>
      <c r="AE8" s="1038"/>
      <c r="AF8" s="1038"/>
      <c r="AG8" s="1038"/>
      <c r="AH8" s="1038"/>
      <c r="AI8" s="1038"/>
      <c r="AJ8" s="1038"/>
      <c r="AK8" s="1038"/>
      <c r="AL8" s="1038"/>
      <c r="AM8" s="1038"/>
      <c r="AN8" s="1038"/>
      <c r="AO8" s="1038"/>
      <c r="AP8" s="1039"/>
      <c r="AS8" s="183"/>
      <c r="AT8" s="1168" t="str">
        <f>IF(L9="ベア加算","",IF(OR(V8="新加算Ⅰ",V8="新加算Ⅱ",V8="新加算Ⅲ",V8="新加算Ⅳ"),"○",""))</f>
        <v/>
      </c>
      <c r="AU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8" t="str">
        <f>IF(OR(V8="新加算Ⅰ",V8="新加算Ⅱ",V8="新加算Ⅲ",V8="新加算Ⅴ(１)",V8="新加算Ⅴ(３)",V8="新加算Ⅴ(８)"),"○","")</f>
        <v/>
      </c>
      <c r="AX8" s="1168" t="str">
        <f>IF(OR(V8="新加算Ⅰ",V8="新加算Ⅱ",V8="新加算Ⅴ(１)",V8="新加算Ⅴ(２)",V8="新加算Ⅴ(３)",V8="新加算Ⅴ(４)",V8="新加算Ⅴ(５)",V8="新加算Ⅴ(６)",V8="新加算Ⅴ(７)",V8="新加算Ⅴ(９)",V8="新加算Ⅴ(10)",V8="新加算Ⅴ(12)"),"○","")</f>
        <v/>
      </c>
      <c r="AY8" s="1168" t="str">
        <f>IF(OR(V8="新加算Ⅰ",V8="新加算Ⅴ(１)",V8="新加算Ⅴ(２)",V8="新加算Ⅴ(５)",V8="新加算Ⅴ(７)",V8="新加算Ⅴ(10)"),"○","")</f>
        <v/>
      </c>
      <c r="AZ8" s="1168" t="str">
        <f>IF(OR(V8="新加算Ⅰ",V8="新加算Ⅱ",V8="新加算Ⅴ(１)",V8="新加算Ⅴ(２)",V8="新加算Ⅴ(３)",V8="新加算Ⅴ(４)",V8="新加算Ⅴ(５)",V8="新加算Ⅴ(６)",V8="新加算Ⅴ(７)",V8="新加算Ⅴ(９)",V8="新加算Ⅴ(10)",V8="新加算Ⅴ(12)"),"○","")</f>
        <v/>
      </c>
      <c r="BA8" s="184"/>
      <c r="CE8" s="1174" t="s">
        <v>2388</v>
      </c>
      <c r="CF8" s="1174"/>
      <c r="CG8" s="1174"/>
      <c r="CH8" s="1174"/>
      <c r="CI8" s="984" t="str">
        <f>IF(AND(AP62=1,AL41=""),1,"")</f>
        <v/>
      </c>
      <c r="CJ8" s="985"/>
    </row>
    <row r="9" spans="1:88" ht="26.25" customHeight="1">
      <c r="B9" s="1102"/>
      <c r="C9" s="1103"/>
      <c r="D9" s="1103"/>
      <c r="E9" s="1103"/>
      <c r="F9" s="1104"/>
      <c r="G9" s="1105"/>
      <c r="H9" s="1106"/>
      <c r="I9" s="1106"/>
      <c r="J9" s="1106"/>
      <c r="K9" s="1107"/>
      <c r="L9" s="1108"/>
      <c r="M9" s="1109"/>
      <c r="N9" s="1109"/>
      <c r="O9" s="1109"/>
      <c r="P9" s="1110"/>
      <c r="Q9" s="1097" t="s">
        <v>2200</v>
      </c>
      <c r="R9" s="1098"/>
      <c r="S9" s="1098"/>
      <c r="T9" s="1003"/>
      <c r="U9" s="1004"/>
      <c r="V9" s="1060" t="str">
        <f>IFERROR(VLOOKUP(Y5,【参考】数式用!$A$5:$AB$27,MATCH(V8,【参考】数式用!$B$4:$AB$4,0)+1,FALSE),"")</f>
        <v/>
      </c>
      <c r="W9" s="1061"/>
      <c r="X9" s="1061"/>
      <c r="Y9" s="1061"/>
      <c r="Z9" s="1062"/>
      <c r="AA9" s="1040"/>
      <c r="AB9" s="1040"/>
      <c r="AC9" s="1040"/>
      <c r="AD9" s="1040"/>
      <c r="AE9" s="1040"/>
      <c r="AF9" s="1040"/>
      <c r="AG9" s="1040"/>
      <c r="AH9" s="1040"/>
      <c r="AI9" s="1040"/>
      <c r="AJ9" s="1040"/>
      <c r="AK9" s="1040"/>
      <c r="AL9" s="1040"/>
      <c r="AM9" s="1040"/>
      <c r="AN9" s="1040"/>
      <c r="AO9" s="1040"/>
      <c r="AP9" s="1041"/>
      <c r="AS9" s="183"/>
      <c r="AT9" s="1169"/>
      <c r="AU9" s="1169"/>
      <c r="AV9" s="1169"/>
      <c r="AW9" s="1169"/>
      <c r="AX9" s="1169"/>
      <c r="AY9" s="1169"/>
      <c r="AZ9" s="1169"/>
      <c r="BA9" s="184"/>
      <c r="CE9" s="993" t="s">
        <v>2388</v>
      </c>
      <c r="CF9" s="993"/>
      <c r="CG9" s="993"/>
      <c r="CH9" s="993"/>
      <c r="CI9" s="984" t="str">
        <f>IF(OR(AH62=1,AP62=1),1,"")</f>
        <v/>
      </c>
      <c r="CJ9" s="985"/>
    </row>
    <row r="10" spans="1:88" ht="11.25" customHeight="1">
      <c r="B10" s="1111" t="str">
        <f>IFERROR(VLOOKUP(Y5,【参考】数式用!$A$5:$J$27,MATCH(B9,【参考】数式用!$B$4:$J$4,0)+1,0),"")</f>
        <v/>
      </c>
      <c r="C10" s="1112"/>
      <c r="D10" s="1112"/>
      <c r="E10" s="1112"/>
      <c r="F10" s="1113"/>
      <c r="G10" s="1111" t="str">
        <f>IFERROR(VLOOKUP(Y5,【参考】数式用!$A$5:$J$27,MATCH(G9,【参考】数式用!$B$4:$J$4,0)+1,0),"")</f>
        <v/>
      </c>
      <c r="H10" s="1112"/>
      <c r="I10" s="1112"/>
      <c r="J10" s="1112"/>
      <c r="K10" s="1113"/>
      <c r="L10" s="1111" t="str">
        <f>IFERROR(VLOOKUP(Y5,【参考】数式用!$A$5:$J$27,MATCH(L9,【参考】数式用!$B$4:$J$4,0)+1,0),"")</f>
        <v/>
      </c>
      <c r="M10" s="1112"/>
      <c r="N10" s="1112"/>
      <c r="O10" s="1112"/>
      <c r="P10" s="1113"/>
      <c r="Q10" s="1117">
        <f>SUM(B10,G10,L10)</f>
        <v>0</v>
      </c>
      <c r="R10" s="1118"/>
      <c r="S10" s="11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3" t="s">
        <v>2391</v>
      </c>
      <c r="CF10" s="993"/>
      <c r="CG10" s="993"/>
      <c r="CH10" s="993"/>
      <c r="CI10" s="984">
        <f>IF(OR(AH63=1,AP63=1),1,0)</f>
        <v>1</v>
      </c>
      <c r="CJ10" s="985"/>
    </row>
    <row r="11" spans="1:88" s="194" customFormat="1" ht="20.25" customHeight="1" thickBot="1">
      <c r="B11" s="1114"/>
      <c r="C11" s="1115"/>
      <c r="D11" s="1115"/>
      <c r="E11" s="1115"/>
      <c r="F11" s="1116"/>
      <c r="G11" s="1114"/>
      <c r="H11" s="1115"/>
      <c r="I11" s="1115"/>
      <c r="J11" s="1115"/>
      <c r="K11" s="1116"/>
      <c r="L11" s="1114"/>
      <c r="M11" s="1115"/>
      <c r="N11" s="1115"/>
      <c r="O11" s="1115"/>
      <c r="P11" s="1116"/>
      <c r="Q11" s="1117"/>
      <c r="R11" s="1118"/>
      <c r="S11" s="1118"/>
      <c r="T11" s="1055"/>
      <c r="U11" s="1004"/>
      <c r="V11" s="1066" t="str">
        <f>IFERROR(IF(VLOOKUP(AS1,【参考】数式用2!E6:L23,5,FALSE)="","",VLOOKUP(AS1,【参考】数式用2!E6:L23,5,FALSE)),"")</f>
        <v/>
      </c>
      <c r="W11" s="1066"/>
      <c r="X11" s="1066"/>
      <c r="Y11" s="1066"/>
      <c r="Z11" s="1066"/>
      <c r="AA11" s="1038" t="str">
        <f>IFERROR(VLOOKUP(AS1,【参考】数式用2!E6:L23,6,FALSE),"")</f>
        <v/>
      </c>
      <c r="AB11" s="1038"/>
      <c r="AC11" s="1038"/>
      <c r="AD11" s="1038"/>
      <c r="AE11" s="1038"/>
      <c r="AF11" s="1038"/>
      <c r="AG11" s="1038"/>
      <c r="AH11" s="1038"/>
      <c r="AI11" s="1038"/>
      <c r="AJ11" s="1038"/>
      <c r="AK11" s="1038"/>
      <c r="AL11" s="1038"/>
      <c r="AM11" s="1038"/>
      <c r="AN11" s="1038"/>
      <c r="AO11" s="1038"/>
      <c r="AP11" s="1039"/>
      <c r="AS11" s="199"/>
      <c r="AT11" s="1168" t="str">
        <f>IF(L9="ベア加算","",IF(OR(V11="新加算Ⅰ",V11="新加算Ⅱ",V11="新加算Ⅲ",V11="新加算Ⅳ"),"○",""))</f>
        <v/>
      </c>
      <c r="AU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8" t="str">
        <f>IF(OR(V11="新加算Ⅰ",V11="新加算Ⅱ",V11="新加算Ⅲ",V11="新加算Ⅴ(１)",V11="新加算Ⅴ(３)",V11="新加算Ⅴ(８)"),"○","")</f>
        <v/>
      </c>
      <c r="AX11" s="1168" t="str">
        <f>IF(OR(V11="新加算Ⅰ",V11="新加算Ⅱ",V11="新加算Ⅴ(１)",V11="新加算Ⅴ(２)",V11="新加算Ⅴ(３)",V11="新加算Ⅴ(４)",V11="新加算Ⅴ(５)",V11="新加算Ⅴ(６)",V11="新加算Ⅴ(７)",V11="新加算Ⅴ(９)",V11="新加算Ⅴ(10)",V11="新加算Ⅴ(12)"),"○","")</f>
        <v/>
      </c>
      <c r="AY11" s="1168" t="str">
        <f>IF(OR(V11="新加算Ⅰ",V11="新加算Ⅴ(１)",V11="新加算Ⅴ(２)",V11="新加算Ⅴ(５)",V11="新加算Ⅴ(７)",V11="新加算Ⅴ(10)"),"○","")</f>
        <v/>
      </c>
      <c r="AZ11" s="1168"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7"/>
      <c r="D12" s="1087"/>
      <c r="E12" s="1087"/>
      <c r="F12" s="1087"/>
      <c r="G12" s="1087"/>
      <c r="H12" s="1087"/>
      <c r="I12" s="1087"/>
      <c r="J12" s="1087"/>
      <c r="K12" s="1087"/>
      <c r="L12" s="1087"/>
      <c r="M12" s="1087"/>
      <c r="N12" s="1087"/>
      <c r="O12" s="1087"/>
      <c r="P12" s="1087"/>
      <c r="Q12" s="1087"/>
      <c r="R12" s="1087"/>
      <c r="S12" s="1087"/>
      <c r="T12" s="1055"/>
      <c r="U12" s="1004"/>
      <c r="V12" s="1065" t="str">
        <f>IFERROR(VLOOKUP(Y5,【参考】数式用!$A$5:$AB$27,MATCH(V11,【参考】数式用!$B$4:$AB$4,0)+1,FALSE),"")</f>
        <v/>
      </c>
      <c r="W12" s="1065"/>
      <c r="X12" s="1065"/>
      <c r="Y12" s="1065"/>
      <c r="Z12" s="1065"/>
      <c r="AA12" s="1040"/>
      <c r="AB12" s="1040"/>
      <c r="AC12" s="1040"/>
      <c r="AD12" s="1040"/>
      <c r="AE12" s="1040"/>
      <c r="AF12" s="1040"/>
      <c r="AG12" s="1040"/>
      <c r="AH12" s="1040"/>
      <c r="AI12" s="1040"/>
      <c r="AJ12" s="1040"/>
      <c r="AK12" s="1040"/>
      <c r="AL12" s="1040"/>
      <c r="AM12" s="1040"/>
      <c r="AN12" s="1040"/>
      <c r="AO12" s="1040"/>
      <c r="AP12" s="1041"/>
      <c r="AS12" s="183"/>
      <c r="AT12" s="1169"/>
      <c r="AU12" s="1169"/>
      <c r="AV12" s="1169"/>
      <c r="AW12" s="1169"/>
      <c r="AX12" s="1169"/>
      <c r="AY12" s="1169"/>
      <c r="AZ12" s="1169"/>
      <c r="BA12" s="184"/>
    </row>
    <row r="13" spans="1:88" ht="12" customHeight="1">
      <c r="A13" s="178"/>
      <c r="B13" s="1128" t="s">
        <v>2288</v>
      </c>
      <c r="C13" s="1129"/>
      <c r="D13" s="1129"/>
      <c r="E13" s="1129"/>
      <c r="F13" s="1129"/>
      <c r="G13" s="1129"/>
      <c r="H13" s="1129"/>
      <c r="I13" s="1129"/>
      <c r="J13" s="1129"/>
      <c r="K13" s="1129"/>
      <c r="L13" s="1129"/>
      <c r="M13" s="1129"/>
      <c r="N13" s="1129"/>
      <c r="O13" s="1129"/>
      <c r="P13" s="1129"/>
      <c r="Q13" s="1129"/>
      <c r="R13" s="1129"/>
      <c r="S13" s="1130"/>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1"/>
      <c r="C14" s="1132"/>
      <c r="D14" s="1132"/>
      <c r="E14" s="1132"/>
      <c r="F14" s="1132"/>
      <c r="G14" s="1132"/>
      <c r="H14" s="1132"/>
      <c r="I14" s="1132"/>
      <c r="J14" s="1132"/>
      <c r="K14" s="1132"/>
      <c r="L14" s="1132"/>
      <c r="M14" s="1132"/>
      <c r="N14" s="1132"/>
      <c r="O14" s="1132"/>
      <c r="P14" s="1132"/>
      <c r="Q14" s="1132"/>
      <c r="R14" s="1132"/>
      <c r="S14" s="1133"/>
      <c r="U14" s="528"/>
      <c r="V14" s="1066" t="str">
        <f>IFERROR(IF(VLOOKUP(AS1,【参考】数式用2!E6:L23,7,FALSE)="","",VLOOKUP(AS1,【参考】数式用2!E6:L23,7,FALSE)),"")</f>
        <v/>
      </c>
      <c r="W14" s="1066"/>
      <c r="X14" s="1066"/>
      <c r="Y14" s="1066"/>
      <c r="Z14" s="1066"/>
      <c r="AA14" s="1048" t="str">
        <f>IFERROR(VLOOKUP(AS1,【参考】数式用2!E6:L23,8,FALSE),"")</f>
        <v/>
      </c>
      <c r="AB14" s="1038"/>
      <c r="AC14" s="1038"/>
      <c r="AD14" s="1038"/>
      <c r="AE14" s="1038"/>
      <c r="AF14" s="1038"/>
      <c r="AG14" s="1038"/>
      <c r="AH14" s="1038"/>
      <c r="AI14" s="1038"/>
      <c r="AJ14" s="1038"/>
      <c r="AK14" s="1038"/>
      <c r="AL14" s="1038"/>
      <c r="AM14" s="1038"/>
      <c r="AN14" s="1038"/>
      <c r="AO14" s="1038"/>
      <c r="AP14" s="1039"/>
      <c r="AS14" s="183"/>
      <c r="AT14" s="1168" t="str">
        <f>IF(L9="ベア加算","",IF(OR(V14="新加算Ⅰ",V14="新加算Ⅱ",V14="新加算Ⅲ",V14="新加算Ⅳ"),"○",""))</f>
        <v/>
      </c>
      <c r="AU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8" t="str">
        <f>IF(OR(V14="新加算Ⅰ",V14="新加算Ⅱ",V14="新加算Ⅲ",V14="新加算Ⅴ(１)",V14="新加算Ⅴ(３)",V14="新加算Ⅴ(８)"),"○","")</f>
        <v/>
      </c>
      <c r="AX14" s="1168" t="str">
        <f>IF(OR(V14="新加算Ⅰ",V14="新加算Ⅱ",V14="新加算Ⅴ(１)",V14="新加算Ⅴ(２)",V14="新加算Ⅴ(３)",V14="新加算Ⅴ(４)",V14="新加算Ⅴ(５)",V14="新加算Ⅴ(６)",V14="新加算Ⅴ(７)",V14="新加算Ⅴ(９)",V14="新加算Ⅴ(10)",V14="新加算Ⅴ(12)"),"○","")</f>
        <v/>
      </c>
      <c r="AY14" s="1168" t="str">
        <f>IF(OR(V14="新加算Ⅰ",V14="新加算Ⅴ(１)",V14="新加算Ⅴ(２)",V14="新加算Ⅴ(５)",V14="新加算Ⅴ(７)",V14="新加算Ⅴ(10)"),"○","")</f>
        <v/>
      </c>
      <c r="AZ14" s="1168"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9" t="s">
        <v>2282</v>
      </c>
      <c r="C15" s="1120"/>
      <c r="D15" s="147">
        <v>6</v>
      </c>
      <c r="E15" s="530" t="s">
        <v>2283</v>
      </c>
      <c r="F15" s="533">
        <v>10</v>
      </c>
      <c r="G15" s="530" t="s">
        <v>2284</v>
      </c>
      <c r="H15" s="1121" t="s">
        <v>2285</v>
      </c>
      <c r="I15" s="1121"/>
      <c r="J15" s="1134"/>
      <c r="K15" s="147">
        <v>7</v>
      </c>
      <c r="L15" s="530" t="s">
        <v>2283</v>
      </c>
      <c r="M15" s="147">
        <v>3</v>
      </c>
      <c r="N15" s="530" t="s">
        <v>2284</v>
      </c>
      <c r="O15" s="530" t="s">
        <v>2286</v>
      </c>
      <c r="P15" s="204">
        <f>(K15*12+M15)-(D15*12+F15)+1</f>
        <v>6</v>
      </c>
      <c r="Q15" s="1121" t="s">
        <v>2287</v>
      </c>
      <c r="R15" s="1121"/>
      <c r="S15" s="205" t="s">
        <v>74</v>
      </c>
      <c r="U15" s="528"/>
      <c r="V15" s="1122" t="str">
        <f>IFERROR(VLOOKUP(Y5,【参考】数式用!$A$5:$AB$27,MATCH(V14,【参考】数式用!$B$4:$AB$4,0)+1,FALSE),"")</f>
        <v/>
      </c>
      <c r="W15" s="1123"/>
      <c r="X15" s="1123"/>
      <c r="Y15" s="1123"/>
      <c r="Z15" s="1124"/>
      <c r="AA15" s="1049"/>
      <c r="AB15" s="1050"/>
      <c r="AC15" s="1050"/>
      <c r="AD15" s="1050"/>
      <c r="AE15" s="1050"/>
      <c r="AF15" s="1050"/>
      <c r="AG15" s="1050"/>
      <c r="AH15" s="1050"/>
      <c r="AI15" s="1050"/>
      <c r="AJ15" s="1050"/>
      <c r="AK15" s="1050"/>
      <c r="AL15" s="1050"/>
      <c r="AM15" s="1050"/>
      <c r="AN15" s="1050"/>
      <c r="AO15" s="1050"/>
      <c r="AP15" s="1051"/>
      <c r="AS15" s="183"/>
      <c r="AT15" s="1170"/>
      <c r="AU15" s="1170"/>
      <c r="AV15" s="1170"/>
      <c r="AW15" s="1170"/>
      <c r="AX15" s="1170"/>
      <c r="AY15" s="1170"/>
      <c r="AZ15" s="1170"/>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5"/>
      <c r="W16" s="1126"/>
      <c r="X16" s="1126"/>
      <c r="Y16" s="1126"/>
      <c r="Z16" s="1127"/>
      <c r="AA16" s="1052"/>
      <c r="AB16" s="1053"/>
      <c r="AC16" s="1053"/>
      <c r="AD16" s="1053"/>
      <c r="AE16" s="1053"/>
      <c r="AF16" s="1053"/>
      <c r="AG16" s="1053"/>
      <c r="AH16" s="1053"/>
      <c r="AI16" s="1053"/>
      <c r="AJ16" s="1053"/>
      <c r="AK16" s="1053"/>
      <c r="AL16" s="1053"/>
      <c r="AM16" s="1053"/>
      <c r="AN16" s="1053"/>
      <c r="AO16" s="1053"/>
      <c r="AP16" s="1054"/>
      <c r="AS16" s="183"/>
      <c r="AT16" s="1169"/>
      <c r="AU16" s="1169"/>
      <c r="AV16" s="1169"/>
      <c r="AW16" s="1169"/>
      <c r="AX16" s="1169"/>
      <c r="AY16" s="1169"/>
      <c r="AZ16" s="1169"/>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6" t="s">
        <v>2211</v>
      </c>
      <c r="C18" s="1146"/>
      <c r="D18" s="1146"/>
      <c r="E18" s="1146"/>
      <c r="F18" s="1146"/>
      <c r="G18" s="1146"/>
      <c r="H18" s="1146"/>
      <c r="I18" s="1146"/>
      <c r="J18" s="1146"/>
      <c r="K18" s="1146"/>
      <c r="L18" s="1146"/>
      <c r="M18" s="1146"/>
      <c r="N18" s="1146"/>
      <c r="O18" s="1146"/>
      <c r="P18" s="1146"/>
      <c r="Q18" s="1146"/>
      <c r="R18" s="1146"/>
      <c r="S18" s="1146"/>
      <c r="AI18" s="216"/>
      <c r="AJ18" s="216"/>
      <c r="AK18" s="216"/>
      <c r="AL18" s="216"/>
      <c r="AM18" s="216"/>
      <c r="AN18" s="216"/>
      <c r="AO18" s="216"/>
      <c r="AP18" s="216"/>
      <c r="AQ18" s="216"/>
    </row>
    <row r="19" spans="2:60" ht="6" customHeight="1" thickBot="1">
      <c r="B19" s="1146"/>
      <c r="C19" s="1146"/>
      <c r="D19" s="1146"/>
      <c r="E19" s="1146"/>
      <c r="F19" s="1146"/>
      <c r="G19" s="1146"/>
      <c r="H19" s="1146"/>
      <c r="I19" s="1146"/>
      <c r="J19" s="1146"/>
      <c r="K19" s="1146"/>
      <c r="L19" s="1146"/>
      <c r="M19" s="1146"/>
      <c r="N19" s="1146"/>
      <c r="O19" s="1146"/>
      <c r="P19" s="1146"/>
      <c r="Q19" s="1146"/>
      <c r="R19" s="1146"/>
      <c r="S19" s="1146"/>
      <c r="AI19" s="216"/>
      <c r="AJ19" s="216"/>
      <c r="AK19" s="216"/>
      <c r="AL19" s="216"/>
      <c r="AM19" s="216"/>
      <c r="AN19" s="216"/>
      <c r="AO19" s="216"/>
      <c r="AP19" s="216"/>
      <c r="AQ19" s="216"/>
    </row>
    <row r="20" spans="2:60" ht="12.95" customHeight="1">
      <c r="B20" s="1147"/>
      <c r="C20" s="1147"/>
      <c r="D20" s="1147"/>
      <c r="E20" s="1147"/>
      <c r="F20" s="1147"/>
      <c r="G20" s="1147"/>
      <c r="H20" s="1147"/>
      <c r="I20" s="1147"/>
      <c r="J20" s="1147"/>
      <c r="K20" s="1147"/>
      <c r="L20" s="1147"/>
      <c r="M20" s="1147"/>
      <c r="N20" s="1147"/>
      <c r="O20" s="1147"/>
      <c r="P20" s="1147"/>
      <c r="Q20" s="1147"/>
      <c r="R20" s="1147"/>
      <c r="S20" s="1147"/>
      <c r="T20" s="217"/>
      <c r="U20" s="178"/>
      <c r="V20" s="1056" t="s">
        <v>244</v>
      </c>
      <c r="W20" s="1056"/>
      <c r="X20" s="1056"/>
      <c r="Y20" s="1056"/>
      <c r="Z20" s="1056"/>
      <c r="AA20" s="191"/>
      <c r="AB20" s="191"/>
      <c r="AC20" s="1056" t="str">
        <f>IF(F15=4,"R6.4～R6.5",IF(F15=5,"R6.5",""))</f>
        <v/>
      </c>
      <c r="AD20" s="1056"/>
      <c r="AE20" s="1056"/>
      <c r="AF20" s="1056"/>
      <c r="AG20" s="1056"/>
      <c r="AH20" s="1056"/>
      <c r="AI20" s="191"/>
      <c r="AJ20" s="191"/>
      <c r="AK20" s="1056" t="str">
        <f>IF(OR(F15=4,F15=5),"R6.6","R"&amp;D15&amp;"."&amp;F15)&amp;"～R"&amp;K15&amp;"."&amp;M15</f>
        <v>R6.10～R7.3</v>
      </c>
      <c r="AL20" s="1056"/>
      <c r="AM20" s="1056"/>
      <c r="AN20" s="1056"/>
      <c r="AO20" s="1056"/>
      <c r="AP20" s="105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81" t="s">
        <v>2295</v>
      </c>
      <c r="C21" s="1082"/>
      <c r="D21" s="1082"/>
      <c r="E21" s="1082"/>
      <c r="F21" s="1083"/>
      <c r="G21" s="1067" t="s">
        <v>245</v>
      </c>
      <c r="H21" s="1068"/>
      <c r="I21" s="1068"/>
      <c r="J21" s="1068"/>
      <c r="K21" s="1068"/>
      <c r="L21" s="1068"/>
      <c r="M21" s="1068"/>
      <c r="N21" s="1068"/>
      <c r="O21" s="1068"/>
      <c r="P21" s="1068"/>
      <c r="Q21" s="1068"/>
      <c r="R21" s="1068"/>
      <c r="S21" s="1068"/>
      <c r="T21" s="1069"/>
      <c r="U21" s="218"/>
      <c r="V21" s="526" t="str">
        <f>IFERROR(IF(L9="ベア加算","✓",""),"")</f>
        <v/>
      </c>
      <c r="W21" s="990" t="s">
        <v>16</v>
      </c>
      <c r="X21" s="990"/>
      <c r="Y21" s="990"/>
      <c r="Z21" s="990"/>
      <c r="AA21" s="1003" t="s">
        <v>14</v>
      </c>
      <c r="AB21" s="1004"/>
      <c r="AC21" s="220"/>
      <c r="AD21" s="1064" t="s">
        <v>16</v>
      </c>
      <c r="AE21" s="1064"/>
      <c r="AF21" s="1064"/>
      <c r="AG21" s="1064"/>
      <c r="AH21" s="1064"/>
      <c r="AI21" s="1003" t="s">
        <v>14</v>
      </c>
      <c r="AJ21" s="1004"/>
      <c r="AK21" s="221"/>
      <c r="AL21" s="1064" t="s">
        <v>16</v>
      </c>
      <c r="AM21" s="1064"/>
      <c r="AN21" s="1064"/>
      <c r="AO21" s="1064"/>
      <c r="AP21" s="1064"/>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84"/>
      <c r="C22" s="1085"/>
      <c r="D22" s="1085"/>
      <c r="E22" s="1085"/>
      <c r="F22" s="1086"/>
      <c r="G22" s="1071"/>
      <c r="H22" s="1072"/>
      <c r="I22" s="1072"/>
      <c r="J22" s="1072"/>
      <c r="K22" s="1072"/>
      <c r="L22" s="1072"/>
      <c r="M22" s="1072"/>
      <c r="N22" s="1072"/>
      <c r="O22" s="1072"/>
      <c r="P22" s="1072"/>
      <c r="Q22" s="1072"/>
      <c r="R22" s="1072"/>
      <c r="S22" s="1072"/>
      <c r="T22" s="1073"/>
      <c r="U22" s="218"/>
      <c r="V22" s="222" t="str">
        <f>IFERROR(IF(L9="ベア加算なし","✓",""),"")</f>
        <v/>
      </c>
      <c r="W22" s="1021" t="s">
        <v>17</v>
      </c>
      <c r="X22" s="990"/>
      <c r="Y22" s="1022"/>
      <c r="Z22" s="1023"/>
      <c r="AA22" s="1003"/>
      <c r="AB22" s="1004"/>
      <c r="AC22" s="220"/>
      <c r="AD22" s="990" t="s">
        <v>17</v>
      </c>
      <c r="AE22" s="990"/>
      <c r="AF22" s="990"/>
      <c r="AG22" s="990"/>
      <c r="AH22" s="990"/>
      <c r="AI22" s="1003"/>
      <c r="AJ22" s="1004"/>
      <c r="AK22" s="221"/>
      <c r="AL22" s="990" t="s">
        <v>17</v>
      </c>
      <c r="AM22" s="990"/>
      <c r="AN22" s="990"/>
      <c r="AO22" s="990"/>
      <c r="AP22" s="990"/>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1" t="s">
        <v>2219</v>
      </c>
      <c r="C24" s="1082"/>
      <c r="D24" s="1082"/>
      <c r="E24" s="1082"/>
      <c r="F24" s="1083"/>
      <c r="G24" s="1067" t="s">
        <v>246</v>
      </c>
      <c r="H24" s="1068"/>
      <c r="I24" s="1068"/>
      <c r="J24" s="1068"/>
      <c r="K24" s="1068"/>
      <c r="L24" s="1068"/>
      <c r="M24" s="1068"/>
      <c r="N24" s="1068"/>
      <c r="O24" s="1068"/>
      <c r="P24" s="1068"/>
      <c r="Q24" s="1068"/>
      <c r="R24" s="1068"/>
      <c r="S24" s="1068"/>
      <c r="T24" s="1069"/>
      <c r="U24" s="218"/>
      <c r="V24" s="526" t="str">
        <f>IFERROR(IF(OR(B9="処遇加算Ⅰ",B9="処遇加算Ⅱ"),"✓",""),"")</f>
        <v/>
      </c>
      <c r="W24" s="1143" t="s">
        <v>2254</v>
      </c>
      <c r="X24" s="1144"/>
      <c r="Y24" s="1144"/>
      <c r="Z24" s="1145"/>
      <c r="AA24" s="1003" t="s">
        <v>14</v>
      </c>
      <c r="AB24" s="1004"/>
      <c r="AC24" s="220"/>
      <c r="AD24" s="992" t="s">
        <v>16</v>
      </c>
      <c r="AE24" s="992"/>
      <c r="AF24" s="992"/>
      <c r="AG24" s="992"/>
      <c r="AH24" s="992"/>
      <c r="AI24" s="1003" t="s">
        <v>14</v>
      </c>
      <c r="AJ24" s="1004"/>
      <c r="AK24" s="220"/>
      <c r="AL24" s="992" t="s">
        <v>16</v>
      </c>
      <c r="AM24" s="992"/>
      <c r="AN24" s="992"/>
      <c r="AO24" s="992"/>
      <c r="AP24" s="992"/>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ustomHeight="1">
      <c r="B25" s="1165"/>
      <c r="C25" s="1166"/>
      <c r="D25" s="1166"/>
      <c r="E25" s="1166"/>
      <c r="F25" s="1167"/>
      <c r="G25" s="1049"/>
      <c r="H25" s="1050"/>
      <c r="I25" s="1050"/>
      <c r="J25" s="1050"/>
      <c r="K25" s="1050"/>
      <c r="L25" s="1050"/>
      <c r="M25" s="1050"/>
      <c r="N25" s="1050"/>
      <c r="O25" s="1050"/>
      <c r="P25" s="1050"/>
      <c r="Q25" s="1050"/>
      <c r="R25" s="1050"/>
      <c r="S25" s="1050"/>
      <c r="T25" s="1070"/>
      <c r="U25" s="218"/>
      <c r="V25" s="526" t="str">
        <f>IFERROR(IF(B9="処遇加算Ⅲ","✓",""),"")</f>
        <v/>
      </c>
      <c r="W25" s="1143" t="s">
        <v>21</v>
      </c>
      <c r="X25" s="1144"/>
      <c r="Y25" s="1144"/>
      <c r="Z25" s="1145"/>
      <c r="AA25" s="1003"/>
      <c r="AB25" s="1004"/>
      <c r="AC25" s="220"/>
      <c r="AD25" s="991" t="s">
        <v>19</v>
      </c>
      <c r="AE25" s="991"/>
      <c r="AF25" s="991"/>
      <c r="AG25" s="991"/>
      <c r="AH25" s="991"/>
      <c r="AI25" s="1003"/>
      <c r="AJ25" s="1004"/>
      <c r="AK25" s="221"/>
      <c r="AL25" s="991" t="s">
        <v>19</v>
      </c>
      <c r="AM25" s="991"/>
      <c r="AN25" s="991"/>
      <c r="AO25" s="991"/>
      <c r="AP25" s="991"/>
      <c r="AS25" s="997"/>
      <c r="AT25" s="998"/>
      <c r="AU25" s="998"/>
      <c r="AV25" s="998"/>
      <c r="AW25" s="998"/>
      <c r="AX25" s="998"/>
      <c r="AY25" s="998"/>
      <c r="AZ25" s="998"/>
      <c r="BA25" s="998"/>
      <c r="BB25" s="998"/>
      <c r="BC25" s="998"/>
      <c r="BD25" s="998"/>
      <c r="BE25" s="998"/>
      <c r="BF25" s="998"/>
      <c r="BG25" s="998"/>
      <c r="BH25" s="999"/>
    </row>
    <row r="26" spans="2:60" ht="18" customHeight="1" thickBot="1">
      <c r="B26" s="1084"/>
      <c r="C26" s="1085"/>
      <c r="D26" s="1085"/>
      <c r="E26" s="1085"/>
      <c r="F26" s="1086"/>
      <c r="G26" s="1071"/>
      <c r="H26" s="1072"/>
      <c r="I26" s="1072"/>
      <c r="J26" s="1072"/>
      <c r="K26" s="1072"/>
      <c r="L26" s="1072"/>
      <c r="M26" s="1072"/>
      <c r="N26" s="1072"/>
      <c r="O26" s="1072"/>
      <c r="P26" s="1072"/>
      <c r="Q26" s="1072"/>
      <c r="R26" s="1072"/>
      <c r="S26" s="1072"/>
      <c r="T26" s="1073"/>
      <c r="U26" s="192"/>
      <c r="V26" s="526" t="str">
        <f>IFERROR(IF(B9="処遇加算なし","✓",""),"")</f>
        <v/>
      </c>
      <c r="W26" s="1143" t="s">
        <v>2255</v>
      </c>
      <c r="X26" s="1144"/>
      <c r="Y26" s="1144"/>
      <c r="Z26" s="1145"/>
      <c r="AA26" s="1003"/>
      <c r="AB26" s="1004"/>
      <c r="AC26" s="220"/>
      <c r="AD26" s="992" t="s">
        <v>17</v>
      </c>
      <c r="AE26" s="992"/>
      <c r="AF26" s="992"/>
      <c r="AG26" s="992"/>
      <c r="AH26" s="992"/>
      <c r="AI26" s="1003"/>
      <c r="AJ26" s="1004"/>
      <c r="AK26" s="221"/>
      <c r="AL26" s="992" t="s">
        <v>17</v>
      </c>
      <c r="AM26" s="992"/>
      <c r="AN26" s="992"/>
      <c r="AO26" s="992"/>
      <c r="AP26" s="992"/>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1" t="s">
        <v>2220</v>
      </c>
      <c r="C28" s="1082"/>
      <c r="D28" s="1082"/>
      <c r="E28" s="1082"/>
      <c r="F28" s="1083"/>
      <c r="G28" s="1068" t="s">
        <v>2217</v>
      </c>
      <c r="H28" s="1068"/>
      <c r="I28" s="1068"/>
      <c r="J28" s="1068"/>
      <c r="K28" s="1068"/>
      <c r="L28" s="1068"/>
      <c r="M28" s="1068"/>
      <c r="N28" s="1068"/>
      <c r="O28" s="1068"/>
      <c r="P28" s="1068"/>
      <c r="Q28" s="1068"/>
      <c r="R28" s="1068"/>
      <c r="S28" s="1068"/>
      <c r="T28" s="1069"/>
      <c r="U28" s="218"/>
      <c r="V28" s="526" t="str">
        <f>IFERROR(IF(OR(B9="処遇加算Ⅰ",B9="処遇加算Ⅱ"),"✓",""),"")</f>
        <v/>
      </c>
      <c r="W28" s="1143" t="s">
        <v>2254</v>
      </c>
      <c r="X28" s="1144"/>
      <c r="Y28" s="1144"/>
      <c r="Z28" s="1145"/>
      <c r="AA28" s="1003" t="s">
        <v>14</v>
      </c>
      <c r="AB28" s="1004"/>
      <c r="AC28" s="220"/>
      <c r="AD28" s="992" t="s">
        <v>16</v>
      </c>
      <c r="AE28" s="992"/>
      <c r="AF28" s="992"/>
      <c r="AG28" s="992"/>
      <c r="AH28" s="992"/>
      <c r="AI28" s="1003" t="s">
        <v>14</v>
      </c>
      <c r="AJ28" s="1004"/>
      <c r="AK28" s="220"/>
      <c r="AL28" s="992" t="s">
        <v>16</v>
      </c>
      <c r="AM28" s="992"/>
      <c r="AN28" s="992"/>
      <c r="AO28" s="992"/>
      <c r="AP28" s="992"/>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65"/>
      <c r="C29" s="1166"/>
      <c r="D29" s="1166"/>
      <c r="E29" s="1166"/>
      <c r="F29" s="1167"/>
      <c r="G29" s="1050"/>
      <c r="H29" s="1050"/>
      <c r="I29" s="1050"/>
      <c r="J29" s="1050"/>
      <c r="K29" s="1050"/>
      <c r="L29" s="1050"/>
      <c r="M29" s="1050"/>
      <c r="N29" s="1050"/>
      <c r="O29" s="1050"/>
      <c r="P29" s="1050"/>
      <c r="Q29" s="1050"/>
      <c r="R29" s="1050"/>
      <c r="S29" s="1050"/>
      <c r="T29" s="1070"/>
      <c r="U29" s="218"/>
      <c r="V29" s="526" t="str">
        <f>IFERROR(IF(B9="処遇加算Ⅲ","✓",""),"")</f>
        <v/>
      </c>
      <c r="W29" s="1143" t="s">
        <v>21</v>
      </c>
      <c r="X29" s="1144"/>
      <c r="Y29" s="1144"/>
      <c r="Z29" s="1145"/>
      <c r="AA29" s="1003"/>
      <c r="AB29" s="1004"/>
      <c r="AC29" s="220"/>
      <c r="AD29" s="991" t="s">
        <v>19</v>
      </c>
      <c r="AE29" s="991"/>
      <c r="AF29" s="991"/>
      <c r="AG29" s="991"/>
      <c r="AH29" s="991"/>
      <c r="AI29" s="1003"/>
      <c r="AJ29" s="1004"/>
      <c r="AK29" s="221"/>
      <c r="AL29" s="991" t="s">
        <v>19</v>
      </c>
      <c r="AM29" s="991"/>
      <c r="AN29" s="991"/>
      <c r="AO29" s="991"/>
      <c r="AP29" s="991"/>
      <c r="AS29" s="997"/>
      <c r="AT29" s="998"/>
      <c r="AU29" s="998"/>
      <c r="AV29" s="998"/>
      <c r="AW29" s="998"/>
      <c r="AX29" s="998"/>
      <c r="AY29" s="998"/>
      <c r="AZ29" s="998"/>
      <c r="BA29" s="998"/>
      <c r="BB29" s="998"/>
      <c r="BC29" s="998"/>
      <c r="BD29" s="998"/>
      <c r="BE29" s="998"/>
      <c r="BF29" s="998"/>
      <c r="BG29" s="998"/>
      <c r="BH29" s="999"/>
    </row>
    <row r="30" spans="2:60" ht="18" customHeight="1" thickBot="1">
      <c r="B30" s="1084"/>
      <c r="C30" s="1085"/>
      <c r="D30" s="1085"/>
      <c r="E30" s="1085"/>
      <c r="F30" s="1086"/>
      <c r="G30" s="1072"/>
      <c r="H30" s="1072"/>
      <c r="I30" s="1072"/>
      <c r="J30" s="1072"/>
      <c r="K30" s="1072"/>
      <c r="L30" s="1072"/>
      <c r="M30" s="1072"/>
      <c r="N30" s="1072"/>
      <c r="O30" s="1072"/>
      <c r="P30" s="1072"/>
      <c r="Q30" s="1072"/>
      <c r="R30" s="1072"/>
      <c r="S30" s="1072"/>
      <c r="T30" s="1073"/>
      <c r="U30" s="192"/>
      <c r="V30" s="526" t="str">
        <f>IFERROR(IF(B9="処遇加算なし","✓",""),"")</f>
        <v/>
      </c>
      <c r="W30" s="1143" t="s">
        <v>2255</v>
      </c>
      <c r="X30" s="1144"/>
      <c r="Y30" s="1144"/>
      <c r="Z30" s="1145"/>
      <c r="AA30" s="1003"/>
      <c r="AB30" s="1004"/>
      <c r="AC30" s="220"/>
      <c r="AD30" s="992" t="s">
        <v>17</v>
      </c>
      <c r="AE30" s="992"/>
      <c r="AF30" s="992"/>
      <c r="AG30" s="992"/>
      <c r="AH30" s="992"/>
      <c r="AI30" s="1003"/>
      <c r="AJ30" s="1004"/>
      <c r="AK30" s="221"/>
      <c r="AL30" s="992" t="s">
        <v>17</v>
      </c>
      <c r="AM30" s="992"/>
      <c r="AN30" s="992"/>
      <c r="AO30" s="992"/>
      <c r="AP30" s="992"/>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1" t="s">
        <v>2221</v>
      </c>
      <c r="C32" s="1151"/>
      <c r="D32" s="1151"/>
      <c r="E32" s="1151"/>
      <c r="F32" s="1151"/>
      <c r="G32" s="1020" t="s">
        <v>2218</v>
      </c>
      <c r="H32" s="1020"/>
      <c r="I32" s="1020"/>
      <c r="J32" s="1020"/>
      <c r="K32" s="1020"/>
      <c r="L32" s="1020"/>
      <c r="M32" s="1020"/>
      <c r="N32" s="1020"/>
      <c r="O32" s="1020"/>
      <c r="P32" s="1020"/>
      <c r="Q32" s="1020"/>
      <c r="R32" s="1020"/>
      <c r="S32" s="1020"/>
      <c r="T32" s="1020"/>
      <c r="U32" s="218"/>
      <c r="V32" s="526" t="str">
        <f>IFERROR(IF(B9="処遇加算Ⅰ","✓",""),"")</f>
        <v/>
      </c>
      <c r="W32" s="1021" t="s">
        <v>16</v>
      </c>
      <c r="X32" s="1022"/>
      <c r="Y32" s="1022"/>
      <c r="Z32" s="1023"/>
      <c r="AA32" s="1055" t="s">
        <v>14</v>
      </c>
      <c r="AB32" s="1004"/>
      <c r="AC32" s="220"/>
      <c r="AD32" s="992" t="s">
        <v>16</v>
      </c>
      <c r="AE32" s="992"/>
      <c r="AF32" s="992"/>
      <c r="AG32" s="992"/>
      <c r="AH32" s="992"/>
      <c r="AI32" s="1055" t="s">
        <v>14</v>
      </c>
      <c r="AJ32" s="1004"/>
      <c r="AK32" s="220"/>
      <c r="AL32" s="992" t="s">
        <v>16</v>
      </c>
      <c r="AM32" s="992"/>
      <c r="AN32" s="992"/>
      <c r="AO32" s="992"/>
      <c r="AP32" s="992"/>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151"/>
      <c r="C33" s="1151"/>
      <c r="D33" s="1151"/>
      <c r="E33" s="1151"/>
      <c r="F33" s="1151"/>
      <c r="G33" s="1020"/>
      <c r="H33" s="1020"/>
      <c r="I33" s="1020"/>
      <c r="J33" s="1020"/>
      <c r="K33" s="1020"/>
      <c r="L33" s="1020"/>
      <c r="M33" s="1020"/>
      <c r="N33" s="1020"/>
      <c r="O33" s="1020"/>
      <c r="P33" s="1020"/>
      <c r="Q33" s="1020"/>
      <c r="R33" s="1020"/>
      <c r="S33" s="1020"/>
      <c r="T33" s="1020"/>
      <c r="U33" s="218"/>
      <c r="V33" s="526" t="str">
        <f>IFERROR(IF(AND(B9&lt;&gt;"",B9&lt;&gt;"処遇加算Ⅰ"),"✓",""),"")</f>
        <v/>
      </c>
      <c r="W33" s="1021" t="s">
        <v>17</v>
      </c>
      <c r="X33" s="1022"/>
      <c r="Y33" s="1022"/>
      <c r="Z33" s="1023"/>
      <c r="AA33" s="1055"/>
      <c r="AB33" s="1004"/>
      <c r="AC33" s="220"/>
      <c r="AD33" s="1025" t="s">
        <v>19</v>
      </c>
      <c r="AE33" s="1025"/>
      <c r="AF33" s="1025"/>
      <c r="AG33" s="1025"/>
      <c r="AH33" s="1025"/>
      <c r="AI33" s="1055"/>
      <c r="AJ33" s="1004"/>
      <c r="AK33" s="230"/>
      <c r="AL33" s="991" t="s">
        <v>19</v>
      </c>
      <c r="AM33" s="991"/>
      <c r="AN33" s="991"/>
      <c r="AO33" s="991"/>
      <c r="AP33" s="991"/>
      <c r="AS33" s="997"/>
      <c r="AT33" s="998"/>
      <c r="AU33" s="998"/>
      <c r="AV33" s="998"/>
      <c r="AW33" s="998"/>
      <c r="AX33" s="998"/>
      <c r="AY33" s="998"/>
      <c r="AZ33" s="998"/>
      <c r="BA33" s="998"/>
      <c r="BB33" s="998"/>
      <c r="BC33" s="998"/>
      <c r="BD33" s="998"/>
      <c r="BE33" s="998"/>
      <c r="BF33" s="998"/>
      <c r="BG33" s="998"/>
      <c r="BH33" s="999"/>
    </row>
    <row r="34" spans="2:82" ht="15" customHeight="1" thickBot="1">
      <c r="B34" s="1151"/>
      <c r="C34" s="1151"/>
      <c r="D34" s="1151"/>
      <c r="E34" s="1151"/>
      <c r="F34" s="1151"/>
      <c r="G34" s="1020"/>
      <c r="H34" s="1020"/>
      <c r="I34" s="1020"/>
      <c r="J34" s="1020"/>
      <c r="K34" s="1020"/>
      <c r="L34" s="1020"/>
      <c r="M34" s="1020"/>
      <c r="N34" s="1020"/>
      <c r="O34" s="1020"/>
      <c r="P34" s="1020"/>
      <c r="Q34" s="1020"/>
      <c r="R34" s="1020"/>
      <c r="S34" s="1020"/>
      <c r="T34" s="1020"/>
      <c r="U34" s="192"/>
      <c r="V34" s="225"/>
      <c r="W34" s="197"/>
      <c r="X34" s="197"/>
      <c r="Y34" s="197"/>
      <c r="Z34" s="197"/>
      <c r="AA34" s="1055"/>
      <c r="AB34" s="1004"/>
      <c r="AC34" s="220"/>
      <c r="AD34" s="990" t="s">
        <v>17</v>
      </c>
      <c r="AE34" s="990"/>
      <c r="AF34" s="990"/>
      <c r="AG34" s="990"/>
      <c r="AH34" s="990"/>
      <c r="AI34" s="1055"/>
      <c r="AJ34" s="1004"/>
      <c r="AK34" s="220"/>
      <c r="AL34" s="990" t="s">
        <v>17</v>
      </c>
      <c r="AM34" s="990"/>
      <c r="AN34" s="990"/>
      <c r="AO34" s="990"/>
      <c r="AP34" s="990"/>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1" t="s">
        <v>2222</v>
      </c>
      <c r="C36" s="1151"/>
      <c r="D36" s="1151"/>
      <c r="E36" s="1151"/>
      <c r="F36" s="1151"/>
      <c r="G36" s="1024" t="s">
        <v>2263</v>
      </c>
      <c r="H36" s="1024"/>
      <c r="I36" s="1024"/>
      <c r="J36" s="1024"/>
      <c r="K36" s="1024"/>
      <c r="L36" s="1024"/>
      <c r="M36" s="1024"/>
      <c r="N36" s="1024"/>
      <c r="O36" s="1024"/>
      <c r="P36" s="1024"/>
      <c r="Q36" s="1024"/>
      <c r="R36" s="1024"/>
      <c r="S36" s="1024"/>
      <c r="T36" s="1024"/>
      <c r="U36" s="218"/>
      <c r="V36" s="526" t="str">
        <f>IFERROR(IF(OR(G9="特定加算Ⅰ",G9="特定加算Ⅱ"),"✓",""),"")</f>
        <v/>
      </c>
      <c r="W36" s="1021" t="s">
        <v>16</v>
      </c>
      <c r="X36" s="1022"/>
      <c r="Y36" s="1022"/>
      <c r="Z36" s="1023"/>
      <c r="AA36" s="1003" t="s">
        <v>14</v>
      </c>
      <c r="AB36" s="1004"/>
      <c r="AC36" s="220"/>
      <c r="AD36" s="990" t="s">
        <v>16</v>
      </c>
      <c r="AE36" s="990"/>
      <c r="AF36" s="990"/>
      <c r="AG36" s="990"/>
      <c r="AH36" s="990"/>
      <c r="AI36" s="1003" t="s">
        <v>14</v>
      </c>
      <c r="AJ36" s="1004"/>
      <c r="AK36" s="220"/>
      <c r="AL36" s="990" t="s">
        <v>16</v>
      </c>
      <c r="AM36" s="990"/>
      <c r="AN36" s="990"/>
      <c r="AO36" s="990"/>
      <c r="AP36" s="990"/>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151"/>
      <c r="C37" s="1151"/>
      <c r="D37" s="1151"/>
      <c r="E37" s="1151"/>
      <c r="F37" s="1151"/>
      <c r="G37" s="1024"/>
      <c r="H37" s="1024"/>
      <c r="I37" s="1024"/>
      <c r="J37" s="1024"/>
      <c r="K37" s="1024"/>
      <c r="L37" s="1024"/>
      <c r="M37" s="1024"/>
      <c r="N37" s="1024"/>
      <c r="O37" s="1024"/>
      <c r="P37" s="1024"/>
      <c r="Q37" s="1024"/>
      <c r="R37" s="1024"/>
      <c r="S37" s="1024"/>
      <c r="T37" s="1024"/>
      <c r="U37" s="218"/>
      <c r="V37" s="526" t="str">
        <f>IFERROR(IF(G9="特定加算なし","✓",""),"")</f>
        <v/>
      </c>
      <c r="W37" s="1021" t="s">
        <v>17</v>
      </c>
      <c r="X37" s="1022"/>
      <c r="Y37" s="1022"/>
      <c r="Z37" s="1023"/>
      <c r="AA37" s="1003"/>
      <c r="AB37" s="1004"/>
      <c r="AC37" s="986" t="s">
        <v>2369</v>
      </c>
      <c r="AD37" s="987"/>
      <c r="AE37" s="987"/>
      <c r="AF37" s="987"/>
      <c r="AG37" s="988">
        <v>1</v>
      </c>
      <c r="AH37" s="989"/>
      <c r="AI37" s="1003"/>
      <c r="AJ37" s="1004"/>
      <c r="AK37" s="986" t="s">
        <v>2369</v>
      </c>
      <c r="AL37" s="987"/>
      <c r="AM37" s="987"/>
      <c r="AN37" s="987"/>
      <c r="AO37" s="988">
        <v>1</v>
      </c>
      <c r="AP37" s="989"/>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151"/>
      <c r="C38" s="1151"/>
      <c r="D38" s="1151"/>
      <c r="E38" s="1151"/>
      <c r="F38" s="1151"/>
      <c r="G38" s="1024"/>
      <c r="H38" s="1024"/>
      <c r="I38" s="1024"/>
      <c r="J38" s="1024"/>
      <c r="K38" s="1024"/>
      <c r="L38" s="1024"/>
      <c r="M38" s="1024"/>
      <c r="N38" s="1024"/>
      <c r="O38" s="1024"/>
      <c r="P38" s="1024"/>
      <c r="Q38" s="1024"/>
      <c r="R38" s="1024"/>
      <c r="S38" s="1024"/>
      <c r="T38" s="1024"/>
      <c r="U38" s="218"/>
      <c r="Z38" s="233"/>
      <c r="AA38" s="1055"/>
      <c r="AB38" s="1004"/>
      <c r="AC38" s="220"/>
      <c r="AD38" s="990" t="s">
        <v>17</v>
      </c>
      <c r="AE38" s="990"/>
      <c r="AF38" s="990"/>
      <c r="AG38" s="990"/>
      <c r="AH38" s="990"/>
      <c r="AI38" s="1003"/>
      <c r="AJ38" s="1004"/>
      <c r="AK38" s="220"/>
      <c r="AL38" s="990" t="s">
        <v>17</v>
      </c>
      <c r="AM38" s="990"/>
      <c r="AN38" s="990"/>
      <c r="AO38" s="990"/>
      <c r="AP38" s="990"/>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1" t="s">
        <v>2223</v>
      </c>
      <c r="C40" s="1151"/>
      <c r="D40" s="1151"/>
      <c r="E40" s="1151"/>
      <c r="F40" s="1151"/>
      <c r="G40" s="1020" t="str">
        <f>IFERROR(VLOOKUP(Y5,【参考】数式用!AS5:AT27,2,0),"")</f>
        <v>　サービス提供体制強化加算Ⅰ、Ⅱ、Ⅲイまたはロを算定する。</v>
      </c>
      <c r="H40" s="1020"/>
      <c r="I40" s="1020"/>
      <c r="J40" s="1020"/>
      <c r="K40" s="1020"/>
      <c r="L40" s="1020"/>
      <c r="M40" s="1020"/>
      <c r="N40" s="1020"/>
      <c r="O40" s="1020"/>
      <c r="P40" s="1020"/>
      <c r="Q40" s="1020"/>
      <c r="R40" s="1020"/>
      <c r="S40" s="1020"/>
      <c r="T40" s="1020"/>
      <c r="U40" s="192"/>
      <c r="V40" s="526" t="str">
        <f>IFERROR(IF(G9="特定加算Ⅰ","✓",""),"")</f>
        <v/>
      </c>
      <c r="W40" s="1021" t="s">
        <v>16</v>
      </c>
      <c r="X40" s="1022"/>
      <c r="Y40" s="1022"/>
      <c r="Z40" s="1023"/>
      <c r="AA40" s="1003" t="s">
        <v>14</v>
      </c>
      <c r="AB40" s="1004"/>
      <c r="AC40" s="220"/>
      <c r="AD40" s="990" t="s">
        <v>16</v>
      </c>
      <c r="AE40" s="990"/>
      <c r="AF40" s="990"/>
      <c r="AG40" s="990"/>
      <c r="AH40" s="990"/>
      <c r="AI40" s="1003" t="s">
        <v>14</v>
      </c>
      <c r="AJ40" s="1004"/>
      <c r="AK40" s="220"/>
      <c r="AL40" s="990" t="s">
        <v>16</v>
      </c>
      <c r="AM40" s="990"/>
      <c r="AN40" s="990"/>
      <c r="AO40" s="990"/>
      <c r="AP40" s="990"/>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151"/>
      <c r="C41" s="1151"/>
      <c r="D41" s="1151"/>
      <c r="E41" s="1151"/>
      <c r="F41" s="1151"/>
      <c r="G41" s="1020"/>
      <c r="H41" s="1020"/>
      <c r="I41" s="1020"/>
      <c r="J41" s="1020"/>
      <c r="K41" s="1020"/>
      <c r="L41" s="1020"/>
      <c r="M41" s="1020"/>
      <c r="N41" s="1020"/>
      <c r="O41" s="1020"/>
      <c r="P41" s="1020"/>
      <c r="Q41" s="1020"/>
      <c r="R41" s="1020"/>
      <c r="S41" s="1020"/>
      <c r="T41" s="1020"/>
      <c r="U41" s="192"/>
      <c r="V41" s="526" t="str">
        <f>IFERROR(IF(OR(G9="特定加算Ⅱ",G9="特定加算なし"),"✓",""),"")</f>
        <v/>
      </c>
      <c r="W41" s="1021" t="s">
        <v>17</v>
      </c>
      <c r="X41" s="1022"/>
      <c r="Y41" s="1022"/>
      <c r="Z41" s="1023"/>
      <c r="AA41" s="1003"/>
      <c r="AB41" s="1004"/>
      <c r="AC41" s="234" t="s">
        <v>90</v>
      </c>
      <c r="AD41" s="1032" t="s">
        <v>2271</v>
      </c>
      <c r="AE41" s="1033"/>
      <c r="AF41" s="1033"/>
      <c r="AG41" s="1033"/>
      <c r="AH41" s="1034"/>
      <c r="AI41" s="1003"/>
      <c r="AJ41" s="1004"/>
      <c r="AK41" s="234" t="s">
        <v>90</v>
      </c>
      <c r="AL41" s="1032"/>
      <c r="AM41" s="1033"/>
      <c r="AN41" s="1033"/>
      <c r="AO41" s="1033"/>
      <c r="AP41" s="1034"/>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151"/>
      <c r="C42" s="1151"/>
      <c r="D42" s="1151"/>
      <c r="E42" s="1151"/>
      <c r="F42" s="1151"/>
      <c r="G42" s="1020"/>
      <c r="H42" s="1020"/>
      <c r="I42" s="1020"/>
      <c r="J42" s="1020"/>
      <c r="K42" s="1020"/>
      <c r="L42" s="1020"/>
      <c r="M42" s="1020"/>
      <c r="N42" s="1020"/>
      <c r="O42" s="1020"/>
      <c r="P42" s="1020"/>
      <c r="Q42" s="1020"/>
      <c r="R42" s="1020"/>
      <c r="S42" s="1020"/>
      <c r="T42" s="1020"/>
      <c r="U42" s="192"/>
      <c r="V42" s="185"/>
      <c r="W42" s="235"/>
      <c r="X42" s="235"/>
      <c r="Y42" s="235"/>
      <c r="Z42" s="235"/>
      <c r="AA42" s="529"/>
      <c r="AB42" s="529"/>
      <c r="AC42" s="236"/>
      <c r="AD42" s="990" t="s">
        <v>17</v>
      </c>
      <c r="AE42" s="990"/>
      <c r="AF42" s="990"/>
      <c r="AG42" s="990"/>
      <c r="AH42" s="990"/>
      <c r="AI42" s="529"/>
      <c r="AJ42" s="529"/>
      <c r="AK42" s="236"/>
      <c r="AL42" s="990" t="s">
        <v>17</v>
      </c>
      <c r="AM42" s="990"/>
      <c r="AN42" s="990"/>
      <c r="AO42" s="990"/>
      <c r="AP42" s="990"/>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1" t="s">
        <v>2224</v>
      </c>
      <c r="C44" s="1151"/>
      <c r="D44" s="1151"/>
      <c r="E44" s="1151"/>
      <c r="F44" s="1151"/>
      <c r="G44" s="1020" t="s">
        <v>2161</v>
      </c>
      <c r="H44" s="1020"/>
      <c r="I44" s="1020"/>
      <c r="J44" s="1020"/>
      <c r="K44" s="1020"/>
      <c r="L44" s="1020"/>
      <c r="M44" s="1020"/>
      <c r="N44" s="1020"/>
      <c r="O44" s="1020"/>
      <c r="P44" s="1020"/>
      <c r="Q44" s="1020"/>
      <c r="R44" s="1020"/>
      <c r="S44" s="1020"/>
      <c r="T44" s="1020"/>
      <c r="U44" s="218"/>
      <c r="V44" s="526" t="str">
        <f>IFERROR(IF(OR(G9="特定加算Ⅰ",G9="特定加算Ⅱ"),"✓",""),"")</f>
        <v/>
      </c>
      <c r="W44" s="1021" t="s">
        <v>16</v>
      </c>
      <c r="X44" s="1022"/>
      <c r="Y44" s="1022"/>
      <c r="Z44" s="1023"/>
      <c r="AA44" s="1003" t="s">
        <v>14</v>
      </c>
      <c r="AB44" s="1004"/>
      <c r="AC44" s="220"/>
      <c r="AD44" s="990" t="s">
        <v>16</v>
      </c>
      <c r="AE44" s="990"/>
      <c r="AF44" s="990"/>
      <c r="AG44" s="990"/>
      <c r="AH44" s="990"/>
      <c r="AI44" s="1003" t="s">
        <v>14</v>
      </c>
      <c r="AJ44" s="1004"/>
      <c r="AK44" s="220"/>
      <c r="AL44" s="990" t="s">
        <v>16</v>
      </c>
      <c r="AM44" s="990"/>
      <c r="AN44" s="990"/>
      <c r="AO44" s="990"/>
      <c r="AP44" s="990"/>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151"/>
      <c r="C45" s="1151"/>
      <c r="D45" s="1151"/>
      <c r="E45" s="1151"/>
      <c r="F45" s="1151"/>
      <c r="G45" s="1020"/>
      <c r="H45" s="1020"/>
      <c r="I45" s="1020"/>
      <c r="J45" s="1020"/>
      <c r="K45" s="1020"/>
      <c r="L45" s="1020"/>
      <c r="M45" s="1020"/>
      <c r="N45" s="1020"/>
      <c r="O45" s="1020"/>
      <c r="P45" s="1020"/>
      <c r="Q45" s="1020"/>
      <c r="R45" s="1020"/>
      <c r="S45" s="1020"/>
      <c r="T45" s="1020"/>
      <c r="U45" s="218"/>
      <c r="V45" s="526" t="str">
        <f>IFERROR(IF(G9="特定加算なし","✓",""),"")</f>
        <v/>
      </c>
      <c r="W45" s="1021" t="s">
        <v>17</v>
      </c>
      <c r="X45" s="1022"/>
      <c r="Y45" s="1022"/>
      <c r="Z45" s="1023"/>
      <c r="AA45" s="1003"/>
      <c r="AB45" s="1004"/>
      <c r="AC45" s="220"/>
      <c r="AD45" s="990" t="s">
        <v>17</v>
      </c>
      <c r="AE45" s="990"/>
      <c r="AF45" s="990"/>
      <c r="AG45" s="990"/>
      <c r="AH45" s="990"/>
      <c r="AI45" s="1003"/>
      <c r="AJ45" s="1004"/>
      <c r="AK45" s="220"/>
      <c r="AL45" s="990" t="s">
        <v>17</v>
      </c>
      <c r="AM45" s="990"/>
      <c r="AN45" s="990"/>
      <c r="AO45" s="990"/>
      <c r="AP45" s="990"/>
      <c r="AS45" s="1000"/>
      <c r="AT45" s="1001"/>
      <c r="AU45" s="1001"/>
      <c r="AV45" s="1001"/>
      <c r="AW45" s="1001"/>
      <c r="AX45" s="1001"/>
      <c r="AY45" s="1001"/>
      <c r="AZ45" s="1001"/>
      <c r="BA45" s="1001"/>
      <c r="BB45" s="1001"/>
      <c r="BC45" s="1001"/>
      <c r="BD45" s="1001"/>
      <c r="BE45" s="1001"/>
      <c r="BF45" s="1001"/>
      <c r="BG45" s="1001"/>
      <c r="BH45" s="1002"/>
      <c r="BO45" s="238"/>
    </row>
    <row r="46" spans="2:82" ht="11.25" customHeight="1">
      <c r="B46" s="224"/>
      <c r="AJ46" s="239"/>
      <c r="AK46" s="239"/>
      <c r="AL46" s="239"/>
      <c r="AM46" s="239"/>
      <c r="AN46" s="239"/>
      <c r="AO46" s="239"/>
      <c r="AP46" s="239"/>
    </row>
    <row r="47" spans="2:82" ht="21" customHeight="1">
      <c r="B47" s="1146" t="s">
        <v>2317</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8"/>
      <c r="C48" s="1149"/>
      <c r="D48" s="1149"/>
      <c r="E48" s="1149"/>
      <c r="F48" s="1150"/>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1003" t="s">
        <v>14</v>
      </c>
      <c r="AB48" s="1004"/>
      <c r="AC48" s="1164" t="str">
        <f>IF(OR(F15=4,F15=5),"R6.6","R"&amp;D15&amp;"."&amp;F15)&amp;"～R"&amp;K15&amp;"."&amp;M15</f>
        <v>R6.10～R7.3</v>
      </c>
      <c r="AD48" s="1164"/>
      <c r="AE48" s="1164"/>
      <c r="AF48" s="1164"/>
      <c r="AG48" s="1164"/>
      <c r="AH48" s="1164"/>
      <c r="AS48" s="1012" t="str">
        <f>IFERROR(IF(AND(OR(AP58=1,AP58=2),OR(AP59=1,AP59=2),OR(AP60=1,AP60=2)),"処遇加算Ⅰ",IF(AND(OR(AP58=1,AP58=2),OR(AP59=1,AP59=2),OR(AP60=0,AP60=3)),"処遇加算Ⅱ",IF(OR(OR(AP58=1,AP58=2),OR(AP59=1,AP59=2)),"処遇加算Ⅲ",""))),"")</f>
        <v>処遇加算Ⅰ</v>
      </c>
      <c r="AT48" s="1012"/>
      <c r="AU48" s="1012"/>
      <c r="AV48" s="1012"/>
      <c r="AW48" s="1012" t="str">
        <f>IFERROR(IF(AND(AP61=1,AP62=1,AP63=1),"特定加算Ⅰ",IF(AND(AP61=1,AP62=2,AP63=1),"特定加算Ⅱ",IF(OR(AP61=2,AP62=2,AP63=2),"特定加算なし",""))),"")</f>
        <v>特定加算Ⅱ</v>
      </c>
      <c r="AX48" s="1012"/>
      <c r="AY48" s="1012"/>
      <c r="AZ48" s="1012"/>
      <c r="BA48" s="1012" t="str">
        <f>IFERROR(IF(OR(L9="ベア加算",AND(L9="ベア加算なし",AP57=1)),"ベア加算",IF(AP57=2,"ベア加算なし","")),"")</f>
        <v/>
      </c>
      <c r="BB48" s="1012"/>
      <c r="BC48" s="1012"/>
      <c r="BD48" s="1012"/>
      <c r="BE48" s="1013" t="str">
        <f>AS48&amp;AW48&amp;BA48</f>
        <v>処遇加算Ⅰ特定加算Ⅱ</v>
      </c>
      <c r="BF48" s="1013"/>
      <c r="BG48" s="1013"/>
      <c r="BH48" s="1013"/>
      <c r="BI48" s="1013"/>
      <c r="BJ48" s="1013"/>
      <c r="BK48" s="1013"/>
      <c r="BL48" s="1013"/>
      <c r="BM48" s="1013"/>
      <c r="BN48" s="1013"/>
      <c r="BO48" s="1013"/>
      <c r="BP48" s="1013"/>
      <c r="BQ48" s="241"/>
      <c r="BR48" s="241"/>
      <c r="BS48" s="241"/>
      <c r="BT48" s="241"/>
      <c r="BU48" s="241"/>
      <c r="BV48" s="241"/>
      <c r="BW48" s="241"/>
      <c r="BX48" s="241"/>
      <c r="BY48" s="241"/>
      <c r="BZ48" s="241"/>
      <c r="CD48" s="242"/>
    </row>
    <row r="49" spans="2:86" ht="18" customHeight="1">
      <c r="B49" s="1152" t="s">
        <v>2163</v>
      </c>
      <c r="C49" s="1153"/>
      <c r="D49" s="1153"/>
      <c r="E49" s="1153"/>
      <c r="F49" s="1154"/>
      <c r="G49" s="1137" t="str">
        <f>IFERROR(IF(AND(OR(AH58=1,AH58=2),OR(AH59=1,AH59=2),OR(AH60=1,AH60=2)),"処遇加算Ⅰ",IF(AND(OR(AH58=1,AH58=2),OR(AH59=1,AH59=2),OR(AH60=0,AH60=3)),"処遇加算Ⅱ",IF(OR(OR(AH58=1,AH58=2),OR(AH59=1,AH59=2)),"処遇加算Ⅲ",""))),"")</f>
        <v/>
      </c>
      <c r="H49" s="1138"/>
      <c r="I49" s="1138"/>
      <c r="J49" s="1138"/>
      <c r="K49" s="1163"/>
      <c r="L49" s="1137" t="str">
        <f>IFERROR(IF(G9="","",IF(AND(AH61=1,AH62=1,AH63=1),"特定加算Ⅰ",IF(AND(AH61=1,AH62=2,AH63=1),"特定加算Ⅱ",IF(OR(AH61=2,AH62=2,AH63=2),"特定加算なし","")))),"")</f>
        <v/>
      </c>
      <c r="M49" s="1138"/>
      <c r="N49" s="1138"/>
      <c r="O49" s="1138"/>
      <c r="P49" s="1139"/>
      <c r="Q49" s="1140" t="str">
        <f>IFERROR(IF(OR(L9="ベア加算",AND(L9="ベア加算なし",AH57=1)),"ベア加算",IF(AH57=2,"ベア加算なし","")),"")</f>
        <v/>
      </c>
      <c r="R49" s="1138"/>
      <c r="S49" s="1138"/>
      <c r="T49" s="1138"/>
      <c r="U49" s="1139"/>
      <c r="V49" s="1141" t="s">
        <v>12</v>
      </c>
      <c r="W49" s="1142"/>
      <c r="X49" s="1142"/>
      <c r="Y49" s="1142"/>
      <c r="Z49" s="1142"/>
      <c r="AA49" s="1055"/>
      <c r="AB49" s="1055"/>
      <c r="AC49" s="1035" t="str">
        <f>IFERROR(VLOOKUP(BE48,【参考】数式用2!E6:F23,2,FALSE),"")</f>
        <v/>
      </c>
      <c r="AD49" s="1036"/>
      <c r="AE49" s="1036"/>
      <c r="AF49" s="1036"/>
      <c r="AG49" s="1036"/>
      <c r="AH49" s="1037"/>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52" t="s">
        <v>2164</v>
      </c>
      <c r="C50" s="1153"/>
      <c r="D50" s="1153"/>
      <c r="E50" s="1153"/>
      <c r="F50" s="1154"/>
      <c r="G50" s="1158" t="str">
        <f>IFERROR(VLOOKUP(Y5,【参考】数式用!$A$5:$J$27,MATCH(G49,【参考】数式用!$B$4:$J$4,0)+1,0),"")</f>
        <v/>
      </c>
      <c r="H50" s="1159"/>
      <c r="I50" s="1159"/>
      <c r="J50" s="1159"/>
      <c r="K50" s="1160"/>
      <c r="L50" s="1158" t="str">
        <f>IFERROR(VLOOKUP(Y5,【参考】数式用!$A$5:$J$27,MATCH(L49,【参考】数式用!$B$4:$J$4,0)+1,0),"")</f>
        <v/>
      </c>
      <c r="M50" s="1159"/>
      <c r="N50" s="1159"/>
      <c r="O50" s="1159"/>
      <c r="P50" s="1161"/>
      <c r="Q50" s="1162" t="str">
        <f>IFERROR(VLOOKUP(Y5,【参考】数式用!$A$5:$J$27,MATCH(Q49,【参考】数式用!$B$4:$J$4,0)+1,0),"")</f>
        <v/>
      </c>
      <c r="R50" s="1159"/>
      <c r="S50" s="1159"/>
      <c r="T50" s="1159"/>
      <c r="U50" s="1161"/>
      <c r="V50" s="1117">
        <f>SUM(G50,L50,Q50)</f>
        <v>0</v>
      </c>
      <c r="W50" s="1118"/>
      <c r="X50" s="1118"/>
      <c r="Y50" s="1118"/>
      <c r="Z50" s="1118"/>
      <c r="AA50" s="1055"/>
      <c r="AB50" s="1055"/>
      <c r="AC50" s="1171" t="str">
        <f>IFERROR(VLOOKUP(Y5,【参考】数式用!$A$5:$AB$27,MATCH(AC49,【参考】数式用!$B$4:$AB$4,0)+1,FALSE),"")</f>
        <v/>
      </c>
      <c r="AD50" s="1172"/>
      <c r="AE50" s="1172"/>
      <c r="AF50" s="1172"/>
      <c r="AG50" s="1172"/>
      <c r="AH50" s="1173"/>
      <c r="AS50" s="1010" t="s">
        <v>2195</v>
      </c>
      <c r="AT50" s="1010"/>
      <c r="AU50" s="1010"/>
      <c r="AV50" s="1010"/>
      <c r="AW50" s="1010" t="s">
        <v>2196</v>
      </c>
      <c r="AX50" s="1010"/>
      <c r="AY50" s="1010"/>
      <c r="AZ50" s="1010"/>
      <c r="BA50" s="1010" t="s">
        <v>15</v>
      </c>
      <c r="BB50" s="1010"/>
      <c r="BC50" s="1010"/>
      <c r="BD50" s="1010"/>
      <c r="BE50" s="1010" t="s">
        <v>2197</v>
      </c>
      <c r="BF50" s="1010"/>
      <c r="BG50" s="1010"/>
      <c r="BH50" s="1010"/>
      <c r="BI50" s="1010" t="s">
        <v>2200</v>
      </c>
      <c r="BJ50" s="1010"/>
      <c r="BK50" s="1010"/>
      <c r="BL50" s="1010"/>
      <c r="BM50" s="241"/>
      <c r="BN50" s="1010" t="s">
        <v>2199</v>
      </c>
      <c r="BO50" s="1010"/>
      <c r="BP50" s="1010"/>
      <c r="BQ50" s="1010"/>
      <c r="BR50" s="1010"/>
      <c r="BS50" s="1010"/>
      <c r="BT50" s="241"/>
      <c r="BV50" s="1175" t="s">
        <v>2202</v>
      </c>
      <c r="BW50" s="1176"/>
      <c r="BX50" s="1176"/>
      <c r="BY50" s="1176"/>
      <c r="BZ50" s="1176"/>
      <c r="CA50" s="1177"/>
      <c r="CD50" s="242"/>
    </row>
    <row r="51" spans="2:86" ht="17.25" customHeight="1">
      <c r="B51" s="1155" t="s">
        <v>2294</v>
      </c>
      <c r="C51" s="1156"/>
      <c r="D51" s="1156"/>
      <c r="E51" s="1156"/>
      <c r="F51" s="1157"/>
      <c r="G51" s="1028" t="str">
        <f>IFERROR(ROUNDDOWN(ROUND(AM5*G50,0)*P5,0)*H53,"")</f>
        <v/>
      </c>
      <c r="H51" s="1028"/>
      <c r="I51" s="1028"/>
      <c r="J51" s="1028"/>
      <c r="K51" s="148" t="s">
        <v>2289</v>
      </c>
      <c r="L51" s="1027" t="str">
        <f>IFERROR(ROUNDDOWN(ROUND(AM5*L50,0)*P5,0)*H53,"")</f>
        <v/>
      </c>
      <c r="M51" s="1028"/>
      <c r="N51" s="1028"/>
      <c r="O51" s="1028"/>
      <c r="P51" s="148" t="s">
        <v>2289</v>
      </c>
      <c r="Q51" s="1027" t="str">
        <f>IFERROR(ROUNDDOWN(ROUND(AM5*Q50,0)*P5,0)*H53,"")</f>
        <v/>
      </c>
      <c r="R51" s="1028"/>
      <c r="S51" s="1028"/>
      <c r="T51" s="1028"/>
      <c r="U51" s="149" t="s">
        <v>2289</v>
      </c>
      <c r="V51" s="1135">
        <f>IFERROR(SUM(G51,L51,Q51),"")</f>
        <v>0</v>
      </c>
      <c r="W51" s="1136"/>
      <c r="X51" s="1136"/>
      <c r="Y51" s="1136"/>
      <c r="Z51" s="150" t="s">
        <v>2289</v>
      </c>
      <c r="AB51" s="151"/>
      <c r="AC51" s="1027" t="str">
        <f>IFERROR(ROUNDDOWN(ROUND(AM5*AC50,0)*P5,0)*AD53,"")</f>
        <v/>
      </c>
      <c r="AD51" s="1028"/>
      <c r="AE51" s="1028"/>
      <c r="AF51" s="1028"/>
      <c r="AG51" s="1028"/>
      <c r="AH51" s="149" t="s">
        <v>2289</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f>IFERROR(ROUNDDOWN(ROUNDDOWN(ROUND(AM5*(VLOOKUP(Y5,【参考】数式用!$A$5:$AB$27,14,FALSE)),0)*P5,0)*AD53*0.5,0),"")</f>
        <v>680160</v>
      </c>
      <c r="BO51" s="1015"/>
      <c r="BP51" s="1015"/>
      <c r="BQ51" s="1015"/>
      <c r="BR51" s="1015"/>
      <c r="BS51" s="1015"/>
      <c r="BT51" s="241"/>
      <c r="BV51" s="1178">
        <f>IF(AND(Q49="ベア加算なし",BA48="ベア加算"),ROUNDDOWN(ROUND(AM5*VLOOKUP(Y5,【参考】数式用!$A$5:$AB$27,9,FALSE),0)*P5,0)*AD53,0)</f>
        <v>0</v>
      </c>
      <c r="BW51" s="1179"/>
      <c r="BX51" s="1179"/>
      <c r="BY51" s="1179"/>
      <c r="BZ51" s="1179"/>
      <c r="CA51" s="1180"/>
      <c r="CD51" s="242"/>
    </row>
    <row r="52" spans="2:86" ht="13.5" customHeight="1">
      <c r="B52" s="1155"/>
      <c r="C52" s="1156"/>
      <c r="D52" s="1156"/>
      <c r="E52" s="1156"/>
      <c r="F52" s="1157"/>
      <c r="G52" s="1031" t="str">
        <f>IFERROR("("&amp;TEXT(G51/H53,"#,##0円")&amp;"/月)","")</f>
        <v/>
      </c>
      <c r="H52" s="1026"/>
      <c r="I52" s="1026"/>
      <c r="J52" s="1026"/>
      <c r="K52" s="1026"/>
      <c r="L52" s="1026" t="str">
        <f>IFERROR("("&amp;TEXT(L51/H53,"#,##0円")&amp;"/月)","")</f>
        <v/>
      </c>
      <c r="M52" s="1026"/>
      <c r="N52" s="1026"/>
      <c r="O52" s="1026"/>
      <c r="P52" s="1026"/>
      <c r="Q52" s="1026" t="str">
        <f>IFERROR("("&amp;TEXT(Q51/H53,"#,##0円")&amp;"/月)","")</f>
        <v/>
      </c>
      <c r="R52" s="1026"/>
      <c r="S52" s="1026"/>
      <c r="T52" s="1026"/>
      <c r="U52" s="1026"/>
      <c r="V52" s="1026" t="str">
        <f>IFERROR("("&amp;TEXT(V51/H53,"#,##0円")&amp;"/月)","")</f>
        <v/>
      </c>
      <c r="W52" s="1026"/>
      <c r="X52" s="1026"/>
      <c r="Y52" s="1026"/>
      <c r="Z52" s="1026"/>
      <c r="AB52" s="151"/>
      <c r="AC52" s="1029" t="str">
        <f>IFERROR("("&amp;TEXT(AC51/AD53,"#,##0円")&amp;"/月)","")</f>
        <v/>
      </c>
      <c r="AD52" s="1030"/>
      <c r="AE52" s="1030"/>
      <c r="AF52" s="1030"/>
      <c r="AG52" s="1030"/>
      <c r="AH52" s="103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13" t="s">
        <v>244</v>
      </c>
      <c r="V56" s="1013"/>
      <c r="W56" s="1013"/>
      <c r="X56" s="1013"/>
      <c r="Y56" s="1013"/>
      <c r="Z56" s="1013"/>
      <c r="AA56" s="245"/>
      <c r="AB56" s="249"/>
      <c r="AC56" s="1013" t="str">
        <f>IF(F15=4,"R6.4～R6.5",IF(F15=5,"R6.5",""))</f>
        <v/>
      </c>
      <c r="AD56" s="1013"/>
      <c r="AE56" s="1013"/>
      <c r="AF56" s="1013"/>
      <c r="AG56" s="1013"/>
      <c r="AH56" s="1013"/>
      <c r="AI56" s="250"/>
      <c r="AJ56" s="249"/>
      <c r="AK56" s="1013" t="str">
        <f>IF(OR(F15=4,F15=5),"R6.6","R"&amp;D15&amp;"."&amp;F15)&amp;"～R"&amp;K15&amp;"."&amp;M15</f>
        <v>R6.10～R7.3</v>
      </c>
      <c r="AL56" s="1013"/>
      <c r="AM56" s="1013"/>
      <c r="AN56" s="1013"/>
      <c r="AO56" s="1013"/>
      <c r="AP56" s="1013"/>
      <c r="AQ56" s="245"/>
      <c r="AR56" s="245"/>
      <c r="AS56" s="1016" t="s">
        <v>2420</v>
      </c>
      <c r="AT56" s="1016"/>
      <c r="AU56" s="1016"/>
      <c r="AV56" s="1016"/>
      <c r="AW56" s="1016" t="s">
        <v>2419</v>
      </c>
      <c r="AX56" s="1016"/>
      <c r="AY56" s="1016"/>
      <c r="AZ56" s="1016"/>
    </row>
    <row r="57" spans="2:86" ht="15.95" customHeight="1">
      <c r="U57" s="1010" t="s">
        <v>2203</v>
      </c>
      <c r="V57" s="1010"/>
      <c r="W57" s="1010"/>
      <c r="X57" s="1010"/>
      <c r="Y57" s="1010"/>
      <c r="Z57" s="527" t="str">
        <f>IF(AND(B9&lt;&gt;"処遇加算なし",F15=4),IF(V21="✓",1,IF(V22="✓",2,"")),"")</f>
        <v/>
      </c>
      <c r="AA57" s="245"/>
      <c r="AB57" s="249"/>
      <c r="AC57" s="1010" t="s">
        <v>2203</v>
      </c>
      <c r="AD57" s="1010"/>
      <c r="AE57" s="1010"/>
      <c r="AF57" s="1010"/>
      <c r="AG57" s="1010"/>
      <c r="AH57" s="534">
        <f>IF(AND(F15&lt;&gt;4,F15&lt;&gt;5),0,IF(AT8="○",1,0))</f>
        <v>0</v>
      </c>
      <c r="AI57" s="253"/>
      <c r="AJ57" s="249"/>
      <c r="AK57" s="1010" t="s">
        <v>2203</v>
      </c>
      <c r="AL57" s="1010"/>
      <c r="AM57" s="1010"/>
      <c r="AN57" s="1010"/>
      <c r="AO57" s="1010"/>
      <c r="AP57" s="170">
        <v>1</v>
      </c>
      <c r="AQ57" s="245"/>
      <c r="AR57" s="245"/>
      <c r="AS57" s="1009"/>
      <c r="AT57" s="1009"/>
      <c r="AU57" s="1009"/>
      <c r="AV57" s="1009"/>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19" t="s">
        <v>2204</v>
      </c>
      <c r="V58" s="1019"/>
      <c r="W58" s="1019"/>
      <c r="X58" s="1019"/>
      <c r="Y58" s="1019"/>
      <c r="Z58" s="527" t="str">
        <f>IF(AND(B9&lt;&gt;"処遇加算なし",F15=4),IF(V24="✓",1,IF(V25="✓",2,IF(V26="✓",3,""))),"")</f>
        <v/>
      </c>
      <c r="AA58" s="245"/>
      <c r="AB58" s="249"/>
      <c r="AC58" s="1019" t="s">
        <v>2204</v>
      </c>
      <c r="AD58" s="1019"/>
      <c r="AE58" s="1019"/>
      <c r="AF58" s="1019"/>
      <c r="AG58" s="1019"/>
      <c r="AH58" s="534">
        <f>IF(AND(F15&lt;&gt;4,F15&lt;&gt;5),0,IF(AU8="○",1,3))</f>
        <v>0</v>
      </c>
      <c r="AI58" s="253"/>
      <c r="AJ58" s="249"/>
      <c r="AK58" s="1019" t="s">
        <v>2204</v>
      </c>
      <c r="AL58" s="1019"/>
      <c r="AM58" s="1019"/>
      <c r="AN58" s="1019"/>
      <c r="AO58" s="1019"/>
      <c r="AP58" s="170">
        <v>2</v>
      </c>
      <c r="AQ58" s="245"/>
      <c r="AR58" s="245"/>
      <c r="AS58" s="1010" t="str">
        <f>IF(OR(AND(Z58=1,AH58=3),AND(Z58=1,AP58=3),AND(Z58=2,AH58=3,AH59=3),AND(Z58=2,AP58=3,AP59=3)),"○","")</f>
        <v/>
      </c>
      <c r="AT58" s="1010"/>
      <c r="AU58" s="1010"/>
      <c r="AV58" s="1010"/>
      <c r="AW58" s="1010" t="str">
        <f>IF(OR(AND(Z58=1,AH58=2),AND(Z58=1,AP58=2),AND(Z58=2,AH58=2,AH59=2),AND(Z58=2,AP58=2,AP59=2)),"○","")</f>
        <v/>
      </c>
      <c r="AX58" s="1010"/>
      <c r="AY58" s="1010"/>
      <c r="AZ58" s="1010"/>
      <c r="BP58" s="251"/>
      <c r="BR58" s="251"/>
      <c r="BS58" s="251"/>
      <c r="BT58" s="251"/>
      <c r="BU58" s="251"/>
      <c r="BV58" s="251"/>
      <c r="BW58" s="251"/>
      <c r="BX58" s="251"/>
      <c r="BY58" s="251"/>
      <c r="BZ58" s="251"/>
      <c r="CA58" s="251"/>
      <c r="CB58" s="251"/>
      <c r="CC58" s="251"/>
      <c r="CD58" s="251"/>
      <c r="CE58" s="251"/>
      <c r="CF58" s="251"/>
      <c r="CH58" s="254"/>
    </row>
    <row r="59" spans="2:86" ht="15.95" customHeight="1">
      <c r="U59" s="1019" t="s">
        <v>2205</v>
      </c>
      <c r="V59" s="1019"/>
      <c r="W59" s="1019"/>
      <c r="X59" s="1019"/>
      <c r="Y59" s="1019"/>
      <c r="Z59" s="527" t="str">
        <f>IF(AND(B9&lt;&gt;"処遇加算なし",F15=4),IF(V28="✓",1,IF(V29="✓",2,IF(V30="✓",3,""))),"")</f>
        <v/>
      </c>
      <c r="AA59" s="245"/>
      <c r="AB59" s="249"/>
      <c r="AC59" s="1019" t="s">
        <v>2205</v>
      </c>
      <c r="AD59" s="1019"/>
      <c r="AE59" s="1019"/>
      <c r="AF59" s="1019"/>
      <c r="AG59" s="1019"/>
      <c r="AH59" s="534">
        <f>IF(AND(F15&lt;&gt;4,F15&lt;&gt;5),0,IF(AV8="○",1,3))</f>
        <v>0</v>
      </c>
      <c r="AI59" s="253"/>
      <c r="AJ59" s="249"/>
      <c r="AK59" s="1019" t="s">
        <v>2205</v>
      </c>
      <c r="AL59" s="1019"/>
      <c r="AM59" s="1019"/>
      <c r="AN59" s="1019"/>
      <c r="AO59" s="1019"/>
      <c r="AP59" s="170">
        <v>2</v>
      </c>
      <c r="AQ59" s="245"/>
      <c r="AR59" s="245"/>
      <c r="AS59" s="1010" t="str">
        <f>IF(OR(AND(Z59=1,AH59=3),AND(Z59=1,AP59=3),AND(Z59=2,AH58=3,AH59=3),AND(Z59=2,AP58=3,AP59=3)),"○","")</f>
        <v/>
      </c>
      <c r="AT59" s="1010"/>
      <c r="AU59" s="1010"/>
      <c r="AV59" s="1010"/>
      <c r="AW59" s="1010" t="str">
        <f>IF(OR(AND(Z59=1,AH58=2),AND(Z59=1,AP58=2),AND(Z59=2,AH58=2,AH59=2),AND(Z59=2,AP58=2,AP59=2)),"○","")</f>
        <v/>
      </c>
      <c r="AX59" s="1010"/>
      <c r="AY59" s="1010"/>
      <c r="AZ59" s="1010"/>
      <c r="BP59" s="251"/>
      <c r="BR59" s="251"/>
      <c r="BS59" s="251"/>
      <c r="BT59" s="251"/>
      <c r="BU59" s="251"/>
      <c r="BV59" s="251"/>
      <c r="BW59" s="251"/>
      <c r="BX59" s="251"/>
      <c r="BY59" s="251"/>
      <c r="BZ59" s="251"/>
      <c r="CA59" s="251"/>
      <c r="CB59" s="251"/>
      <c r="CC59" s="251"/>
      <c r="CD59" s="251"/>
      <c r="CE59" s="251"/>
      <c r="CF59" s="251"/>
      <c r="CH59" s="254"/>
    </row>
    <row r="60" spans="2:86" ht="15.95" customHeight="1">
      <c r="U60" s="1019" t="s">
        <v>2206</v>
      </c>
      <c r="V60" s="1019"/>
      <c r="W60" s="1019"/>
      <c r="X60" s="1019"/>
      <c r="Y60" s="1019"/>
      <c r="Z60" s="527" t="str">
        <f>IF(AND(B9&lt;&gt;"処遇加算なし",F15=4),IF(V32="✓",1,IF(V33="✓",2,"")),"")</f>
        <v/>
      </c>
      <c r="AA60" s="245"/>
      <c r="AB60" s="249"/>
      <c r="AC60" s="1019" t="s">
        <v>2206</v>
      </c>
      <c r="AD60" s="1019"/>
      <c r="AE60" s="1019"/>
      <c r="AF60" s="1019"/>
      <c r="AG60" s="1019"/>
      <c r="AH60" s="534">
        <f>IF(AND(F15&lt;&gt;4,F15&lt;&gt;5),0,IF(AW8="○",1,3))</f>
        <v>0</v>
      </c>
      <c r="AI60" s="253"/>
      <c r="AJ60" s="249"/>
      <c r="AK60" s="1019" t="s">
        <v>2206</v>
      </c>
      <c r="AL60" s="1019"/>
      <c r="AM60" s="1019"/>
      <c r="AN60" s="1019"/>
      <c r="AO60" s="1019"/>
      <c r="AP60" s="170">
        <v>2</v>
      </c>
      <c r="AQ60" s="245"/>
      <c r="AR60" s="245"/>
      <c r="AS60" s="1011" t="str">
        <f>IF(OR(AND(Z60=1,AH60=3),AND(Z60=1,AP60=3)),"○","")</f>
        <v/>
      </c>
      <c r="AT60" s="1011"/>
      <c r="AU60" s="1011"/>
      <c r="AV60" s="1011"/>
      <c r="AW60" s="1011" t="str">
        <f>IF(OR(AND(Z60=1,AH60=2),AND(Z60=1,AP60=2)),"○","")</f>
        <v/>
      </c>
      <c r="AX60" s="1011"/>
      <c r="AY60" s="1011"/>
      <c r="AZ60" s="1011"/>
      <c r="BP60" s="251"/>
      <c r="BR60" s="251"/>
      <c r="BS60" s="251"/>
      <c r="BT60" s="251"/>
      <c r="BU60" s="251"/>
      <c r="BV60" s="251"/>
      <c r="BW60" s="251"/>
      <c r="BX60" s="251"/>
      <c r="BY60" s="251"/>
      <c r="BZ60" s="251"/>
      <c r="CA60" s="251"/>
      <c r="CB60" s="251"/>
      <c r="CC60" s="251"/>
      <c r="CD60" s="251"/>
      <c r="CE60" s="251"/>
      <c r="CF60" s="251"/>
      <c r="CH60" s="254"/>
    </row>
    <row r="61" spans="2:86" ht="15.95" customHeight="1">
      <c r="U61" s="1019" t="s">
        <v>2207</v>
      </c>
      <c r="V61" s="1019"/>
      <c r="W61" s="1019"/>
      <c r="X61" s="1019"/>
      <c r="Y61" s="1019"/>
      <c r="Z61" s="527" t="str">
        <f>IF(AND(B9&lt;&gt;"処遇加算なし",F15=4),IF(V36="✓",1,IF(V37="✓",2,"")),"")</f>
        <v/>
      </c>
      <c r="AA61" s="245"/>
      <c r="AB61" s="249"/>
      <c r="AC61" s="1019" t="s">
        <v>2207</v>
      </c>
      <c r="AD61" s="1019"/>
      <c r="AE61" s="1019"/>
      <c r="AF61" s="1019"/>
      <c r="AG61" s="1019"/>
      <c r="AH61" s="534">
        <f>IF(AND(F15&lt;&gt;4,F15&lt;&gt;5),0,IF(AX8="○",1,2))</f>
        <v>0</v>
      </c>
      <c r="AI61" s="253"/>
      <c r="AJ61" s="249"/>
      <c r="AK61" s="1019" t="s">
        <v>2207</v>
      </c>
      <c r="AL61" s="1019"/>
      <c r="AM61" s="1019"/>
      <c r="AN61" s="1019"/>
      <c r="AO61" s="1019"/>
      <c r="AP61" s="170">
        <v>1</v>
      </c>
      <c r="AQ61" s="245"/>
      <c r="AR61" s="245"/>
      <c r="AS61" s="1010" t="str">
        <f>IF(OR(AND(Z61=1,AH61=2),AND(Z61=1,AP61=2)),"○","")</f>
        <v/>
      </c>
      <c r="AT61" s="1010"/>
      <c r="AU61" s="1010"/>
      <c r="AV61" s="1010"/>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19" t="s">
        <v>2208</v>
      </c>
      <c r="V62" s="1019"/>
      <c r="W62" s="1019"/>
      <c r="X62" s="1019"/>
      <c r="Y62" s="1019"/>
      <c r="Z62" s="527" t="str">
        <f>IF(AND(B9&lt;&gt;"処遇加算なし",F15=4),IF(V40="✓",1,IF(V41="✓",2,"")),"")</f>
        <v/>
      </c>
      <c r="AA62" s="245"/>
      <c r="AB62" s="249"/>
      <c r="AC62" s="1019" t="s">
        <v>2208</v>
      </c>
      <c r="AD62" s="1019"/>
      <c r="AE62" s="1019"/>
      <c r="AF62" s="1019"/>
      <c r="AG62" s="1019"/>
      <c r="AH62" s="534">
        <f>IF(AND(F15&lt;&gt;4,F15&lt;&gt;5),0,IF(AY8="○",1,2))</f>
        <v>0</v>
      </c>
      <c r="AI62" s="253"/>
      <c r="AJ62" s="249"/>
      <c r="AK62" s="1019" t="s">
        <v>2208</v>
      </c>
      <c r="AL62" s="1019"/>
      <c r="AM62" s="1019"/>
      <c r="AN62" s="1019"/>
      <c r="AO62" s="1019"/>
      <c r="AP62" s="170">
        <v>2</v>
      </c>
      <c r="AQ62" s="245"/>
      <c r="AR62" s="245"/>
      <c r="AS62" s="1010" t="str">
        <f>IF(OR(AND(Z62=1,AH62=2),AND(Z62=1,AP62=2)),"○","")</f>
        <v/>
      </c>
      <c r="AT62" s="1010"/>
      <c r="AU62" s="1010"/>
      <c r="AV62" s="1010"/>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10" t="s">
        <v>2209</v>
      </c>
      <c r="V63" s="1010"/>
      <c r="W63" s="1010"/>
      <c r="X63" s="1010"/>
      <c r="Y63" s="1010"/>
      <c r="Z63" s="527" t="str">
        <f>IF(AND(B9&lt;&gt;"処遇加算なし",F15=4),IF(V44="✓",1,IF(V45="✓",2,"")),"")</f>
        <v/>
      </c>
      <c r="AA63" s="245"/>
      <c r="AB63" s="249"/>
      <c r="AC63" s="1010" t="s">
        <v>2209</v>
      </c>
      <c r="AD63" s="1010"/>
      <c r="AE63" s="1010"/>
      <c r="AF63" s="1010"/>
      <c r="AG63" s="1010"/>
      <c r="AH63" s="534">
        <f>IF(AND(F15&lt;&gt;4,F15&lt;&gt;5),0,IF(AZ8="○",1,2))</f>
        <v>0</v>
      </c>
      <c r="AI63" s="253"/>
      <c r="AJ63" s="249"/>
      <c r="AK63" s="1010" t="s">
        <v>2209</v>
      </c>
      <c r="AL63" s="1010"/>
      <c r="AM63" s="1010"/>
      <c r="AN63" s="1010"/>
      <c r="AO63" s="1010"/>
      <c r="AP63" s="170">
        <v>1</v>
      </c>
      <c r="AQ63" s="245"/>
      <c r="AR63" s="245"/>
      <c r="AS63" s="1010" t="str">
        <f>IF(OR(AND(Z63=1,AH63=2),AND(Z63=1,AP63=2)),"○","")</f>
        <v/>
      </c>
      <c r="AT63" s="1010"/>
      <c r="AU63" s="1010"/>
      <c r="AV63" s="1010"/>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sh5nx2v1gXy1OjapMOiFcSMfWp6tVnMa6K++psW4KCp7IcA7D79GIH/BoideE0kBGGNnxpUrKhvhbB+QJhu+w==" saltValue="elQJa69lEI7+kVIVIqwi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63" t="s">
        <v>2423</v>
      </c>
      <c r="O1" s="1063"/>
      <c r="P1" s="1063"/>
      <c r="Q1" s="1063"/>
      <c r="R1" s="1063"/>
      <c r="S1" s="1063"/>
      <c r="T1" s="1063"/>
      <c r="U1" s="1063"/>
      <c r="V1" s="1063"/>
      <c r="W1" s="1063"/>
      <c r="X1" s="1063"/>
      <c r="Y1" s="1063"/>
      <c r="Z1" s="1063"/>
      <c r="AA1" s="1063"/>
      <c r="AB1" s="1063"/>
      <c r="AC1" s="1063"/>
      <c r="AD1" s="1063"/>
      <c r="AE1" s="1063"/>
      <c r="AF1" s="1181" t="s">
        <v>29</v>
      </c>
      <c r="AG1" s="1181"/>
      <c r="AH1" s="1181"/>
      <c r="AI1" s="1182" t="str">
        <f>IF(G5="","",G5)</f>
        <v>中央区</v>
      </c>
      <c r="AJ1" s="1182"/>
      <c r="AK1" s="1182"/>
      <c r="AL1" s="1182"/>
      <c r="AM1" s="1182"/>
      <c r="AN1" s="1182"/>
      <c r="AO1" s="1182"/>
      <c r="AP1" s="1182"/>
      <c r="AQ1" s="537" t="s">
        <v>2436</v>
      </c>
      <c r="AS1" s="1006" t="str">
        <f>B9&amp;G9&amp;L9</f>
        <v>処遇加算Ⅲ特定加算なしベア加算なし</v>
      </c>
      <c r="AT1" s="1007"/>
      <c r="AU1" s="1007"/>
      <c r="AV1" s="1007"/>
      <c r="AW1" s="1007"/>
      <c r="AX1" s="1007"/>
      <c r="AY1" s="1007"/>
      <c r="AZ1" s="1007"/>
      <c r="BA1" s="1007"/>
      <c r="BB1" s="1007"/>
      <c r="BC1" s="1007"/>
      <c r="BD1" s="1007"/>
      <c r="BE1" s="1008"/>
      <c r="BF1" s="1005" t="str">
        <f>IFERROR(VLOOKUP(Y5,【参考】数式用!$AJ$2:$AK$24,2,FALSE),"")</f>
        <v>介護予防_小規模多機能型居宅介護</v>
      </c>
      <c r="BG1" s="1005"/>
      <c r="BH1" s="1005"/>
      <c r="BI1" s="1005"/>
      <c r="BJ1" s="1005"/>
      <c r="BK1" s="1005"/>
      <c r="BL1" s="1005"/>
      <c r="BM1" s="1005"/>
      <c r="BN1" s="1005"/>
      <c r="BO1" s="1005"/>
      <c r="BP1" s="1005"/>
      <c r="CE1" s="174" t="s">
        <v>2390</v>
      </c>
    </row>
    <row r="2" spans="1:88" s="175" customFormat="1" ht="19.5" customHeight="1" thickBot="1">
      <c r="C2" s="173"/>
      <c r="D2" s="173"/>
      <c r="E2" s="173"/>
      <c r="F2" s="173"/>
      <c r="G2" s="173"/>
      <c r="H2" s="173"/>
      <c r="I2" s="173"/>
      <c r="J2" s="173"/>
      <c r="K2" s="173"/>
      <c r="L2" s="173"/>
      <c r="M2" s="173"/>
      <c r="N2" s="1063"/>
      <c r="O2" s="1063"/>
      <c r="P2" s="1063"/>
      <c r="Q2" s="1063"/>
      <c r="R2" s="1063"/>
      <c r="S2" s="1063"/>
      <c r="T2" s="1063"/>
      <c r="U2" s="1063"/>
      <c r="V2" s="1063"/>
      <c r="W2" s="1063"/>
      <c r="X2" s="1063"/>
      <c r="Y2" s="1063"/>
      <c r="Z2" s="1063"/>
      <c r="AA2" s="1063"/>
      <c r="AB2" s="1063"/>
      <c r="AC2" s="1063"/>
      <c r="AD2" s="1063"/>
      <c r="AE2" s="1063"/>
      <c r="AF2" s="173"/>
      <c r="AG2" s="173"/>
      <c r="AH2" s="173"/>
      <c r="AI2" s="173"/>
      <c r="AJ2" s="173"/>
      <c r="AK2" s="173"/>
      <c r="AL2" s="173"/>
      <c r="AM2" s="173"/>
      <c r="AN2" s="173"/>
      <c r="AO2" s="173"/>
      <c r="AP2" s="173"/>
      <c r="AQ2" s="531"/>
      <c r="AR2" s="531"/>
      <c r="CE2" s="993" t="s">
        <v>2393</v>
      </c>
      <c r="CF2" s="993"/>
      <c r="CG2" s="993"/>
      <c r="CH2" s="993"/>
      <c r="CI2" s="1183">
        <f>IF(AI1&lt;&gt;"",1,"")</f>
        <v>1</v>
      </c>
      <c r="CJ2" s="1184"/>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93" t="s">
        <v>2387</v>
      </c>
      <c r="CF3" s="993"/>
      <c r="CG3" s="993"/>
      <c r="CH3" s="993"/>
      <c r="CI3" s="1185" t="str">
        <f>IF(AND(L9="ベア加算",Q49="ベア加算"),1,"")</f>
        <v/>
      </c>
      <c r="CJ3" s="1186"/>
    </row>
    <row r="4" spans="1:88" ht="25.5" customHeight="1">
      <c r="B4" s="1076" t="s">
        <v>2293</v>
      </c>
      <c r="C4" s="1076"/>
      <c r="D4" s="1076"/>
      <c r="E4" s="1076"/>
      <c r="F4" s="1076"/>
      <c r="G4" s="1076" t="s">
        <v>0</v>
      </c>
      <c r="H4" s="1076"/>
      <c r="I4" s="1076"/>
      <c r="J4" s="1074" t="s">
        <v>1</v>
      </c>
      <c r="K4" s="1074"/>
      <c r="L4" s="1074"/>
      <c r="M4" s="1074"/>
      <c r="N4" s="1074"/>
      <c r="O4" s="1074"/>
      <c r="P4" s="1077" t="s">
        <v>2162</v>
      </c>
      <c r="Q4" s="1078"/>
      <c r="R4" s="1078"/>
      <c r="S4" s="1079" t="s">
        <v>2</v>
      </c>
      <c r="T4" s="1080"/>
      <c r="U4" s="1080"/>
      <c r="V4" s="1080"/>
      <c r="W4" s="1080"/>
      <c r="X4" s="1080"/>
      <c r="Y4" s="1074" t="s">
        <v>3</v>
      </c>
      <c r="Z4" s="1074"/>
      <c r="AA4" s="1074"/>
      <c r="AB4" s="1074"/>
      <c r="AC4" s="1074"/>
      <c r="AD4" s="1074"/>
      <c r="AE4" s="1074" t="s">
        <v>2159</v>
      </c>
      <c r="AF4" s="1074"/>
      <c r="AG4" s="1074"/>
      <c r="AH4" s="1074"/>
      <c r="AI4" s="1074" t="s">
        <v>2160</v>
      </c>
      <c r="AJ4" s="1074"/>
      <c r="AK4" s="1074"/>
      <c r="AL4" s="1074"/>
      <c r="AM4" s="1074" t="s">
        <v>2158</v>
      </c>
      <c r="AN4" s="1074"/>
      <c r="AO4" s="1074"/>
      <c r="AP4" s="1074"/>
      <c r="AS4" s="183"/>
      <c r="AT4" s="1014" t="s">
        <v>2253</v>
      </c>
      <c r="AU4" s="1014" t="s">
        <v>2204</v>
      </c>
      <c r="AV4" s="1014" t="s">
        <v>2205</v>
      </c>
      <c r="AW4" s="1014" t="s">
        <v>2206</v>
      </c>
      <c r="AX4" s="1014" t="s">
        <v>2207</v>
      </c>
      <c r="AY4" s="1014" t="s">
        <v>2208</v>
      </c>
      <c r="AZ4" s="1014" t="s">
        <v>2252</v>
      </c>
      <c r="BA4" s="184"/>
      <c r="CE4" s="993" t="s">
        <v>2392</v>
      </c>
      <c r="CF4" s="993"/>
      <c r="CG4" s="993"/>
      <c r="CH4" s="993"/>
      <c r="CI4" s="984">
        <f>IF(OR(OR(G49="処遇加算Ⅰ",G49="処遇加算Ⅱ"),OR(AS48="処遇加算Ⅰ",AS48="処遇加算Ⅱ")),1,"")</f>
        <v>1</v>
      </c>
      <c r="CJ4" s="985"/>
    </row>
    <row r="5" spans="1:88" ht="33" customHeight="1">
      <c r="B5" s="1088">
        <v>1334567893</v>
      </c>
      <c r="C5" s="1088"/>
      <c r="D5" s="1088"/>
      <c r="E5" s="1088"/>
      <c r="F5" s="1088"/>
      <c r="G5" s="1089" t="s">
        <v>2432</v>
      </c>
      <c r="H5" s="1089"/>
      <c r="I5" s="1089"/>
      <c r="J5" s="1090" t="s">
        <v>5</v>
      </c>
      <c r="K5" s="1090"/>
      <c r="L5" s="1090"/>
      <c r="M5" s="1091" t="s">
        <v>1320</v>
      </c>
      <c r="N5" s="1091"/>
      <c r="O5" s="1091"/>
      <c r="P5" s="1092">
        <f>IF(Y5="","",IFERROR(INDEX(【参考】数式用3!$G$3:$I$451,MATCH(M5,【参考】数式用3!$F$3:$F$451,0),MATCH(VLOOKUP(Y5,【参考】数式用3!$J$2:$K$26,2,FALSE),【参考】数式用3!$G$2:$I$2,0)),10))</f>
        <v>11.1</v>
      </c>
      <c r="Q5" s="1093"/>
      <c r="R5" s="1093"/>
      <c r="S5" s="1094" t="s">
        <v>2433</v>
      </c>
      <c r="T5" s="1095"/>
      <c r="U5" s="1095"/>
      <c r="V5" s="1095"/>
      <c r="W5" s="1095"/>
      <c r="X5" s="1096"/>
      <c r="Y5" s="1075" t="s">
        <v>292</v>
      </c>
      <c r="Z5" s="1075"/>
      <c r="AA5" s="1075"/>
      <c r="AB5" s="1075"/>
      <c r="AC5" s="1075"/>
      <c r="AD5" s="1075"/>
      <c r="AE5" s="1042">
        <v>425000</v>
      </c>
      <c r="AF5" s="1043"/>
      <c r="AG5" s="1043"/>
      <c r="AH5" s="1044"/>
      <c r="AI5" s="1042">
        <v>80000</v>
      </c>
      <c r="AJ5" s="1043"/>
      <c r="AK5" s="1043"/>
      <c r="AL5" s="1044"/>
      <c r="AM5" s="1045">
        <f>AE5-AI5</f>
        <v>345000</v>
      </c>
      <c r="AN5" s="1046"/>
      <c r="AO5" s="1046"/>
      <c r="AP5" s="1047"/>
      <c r="AS5" s="183"/>
      <c r="AT5" s="1014"/>
      <c r="AU5" s="1014"/>
      <c r="AV5" s="1014"/>
      <c r="AW5" s="1014"/>
      <c r="AX5" s="1014"/>
      <c r="AY5" s="1014"/>
      <c r="AZ5" s="1014"/>
      <c r="BA5" s="184"/>
      <c r="CE5" s="993" t="s">
        <v>2386</v>
      </c>
      <c r="CF5" s="993"/>
      <c r="CG5" s="993"/>
      <c r="CH5" s="993"/>
      <c r="CI5" s="984" t="str">
        <f>IF(OR(G49="処遇加算Ⅰ",AS48="処遇加算Ⅰ"),1,"")</f>
        <v/>
      </c>
      <c r="CJ5" s="985"/>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3" t="s">
        <v>2389</v>
      </c>
      <c r="CF6" s="993"/>
      <c r="CG6" s="993"/>
      <c r="CH6" s="993"/>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174" t="s">
        <v>2388</v>
      </c>
      <c r="CF7" s="1174"/>
      <c r="CG7" s="1174"/>
      <c r="CH7" s="1174"/>
      <c r="CI7" s="984" t="str">
        <f>IF(AND(AH62=1,AD41=""),1,"")</f>
        <v/>
      </c>
      <c r="CJ7" s="985"/>
    </row>
    <row r="8" spans="1:88" ht="17.25" customHeight="1" thickBot="1">
      <c r="B8" s="1099" t="s">
        <v>2328</v>
      </c>
      <c r="C8" s="1100"/>
      <c r="D8" s="1100"/>
      <c r="E8" s="1100"/>
      <c r="F8" s="1100"/>
      <c r="G8" s="1100"/>
      <c r="H8" s="1100"/>
      <c r="I8" s="1100"/>
      <c r="J8" s="1100"/>
      <c r="K8" s="1100"/>
      <c r="L8" s="1100"/>
      <c r="M8" s="1100"/>
      <c r="N8" s="1100"/>
      <c r="O8" s="1100"/>
      <c r="P8" s="1100"/>
      <c r="Q8" s="1100"/>
      <c r="R8" s="1100"/>
      <c r="S8" s="1101"/>
      <c r="T8" s="1003" t="s">
        <v>14</v>
      </c>
      <c r="U8" s="1004"/>
      <c r="V8" s="1057" t="str">
        <f>IFERROR(IF(VLOOKUP(AS1,【参考】数式用2!E6:L23,3,FALSE)="","",VLOOKUP(AS1,【参考】数式用2!E6:L23,3,FALSE)),"")</f>
        <v>新加算Ⅳ</v>
      </c>
      <c r="W8" s="1058"/>
      <c r="X8" s="1058"/>
      <c r="Y8" s="1058"/>
      <c r="Z8" s="1059"/>
      <c r="AA8" s="1038"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8"/>
      <c r="AC8" s="1038"/>
      <c r="AD8" s="1038"/>
      <c r="AE8" s="1038"/>
      <c r="AF8" s="1038"/>
      <c r="AG8" s="1038"/>
      <c r="AH8" s="1038"/>
      <c r="AI8" s="1038"/>
      <c r="AJ8" s="1038"/>
      <c r="AK8" s="1038"/>
      <c r="AL8" s="1038"/>
      <c r="AM8" s="1038"/>
      <c r="AN8" s="1038"/>
      <c r="AO8" s="1038"/>
      <c r="AP8" s="1039"/>
      <c r="AS8" s="183"/>
      <c r="AT8" s="1168" t="str">
        <f>IF(L9="ベア加算","",IF(OR(V8="新加算Ⅰ",V8="新加算Ⅱ",V8="新加算Ⅲ",V8="新加算Ⅳ"),"○",""))</f>
        <v>○</v>
      </c>
      <c r="AU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8" t="str">
        <f>IF(OR(V8="新加算Ⅰ",V8="新加算Ⅱ",V8="新加算Ⅲ",V8="新加算Ⅴ(１)",V8="新加算Ⅴ(３)",V8="新加算Ⅴ(８)"),"○","")</f>
        <v/>
      </c>
      <c r="AX8" s="1168" t="str">
        <f>IF(OR(V8="新加算Ⅰ",V8="新加算Ⅱ",V8="新加算Ⅴ(１)",V8="新加算Ⅴ(２)",V8="新加算Ⅴ(３)",V8="新加算Ⅴ(４)",V8="新加算Ⅴ(５)",V8="新加算Ⅴ(６)",V8="新加算Ⅴ(７)",V8="新加算Ⅴ(９)",V8="新加算Ⅴ(10)",V8="新加算Ⅴ(12)"),"○","")</f>
        <v/>
      </c>
      <c r="AY8" s="1168" t="str">
        <f>IF(OR(V8="新加算Ⅰ",V8="新加算Ⅴ(１)",V8="新加算Ⅴ(２)",V8="新加算Ⅴ(５)",V8="新加算Ⅴ(７)",V8="新加算Ⅴ(10)"),"○","")</f>
        <v/>
      </c>
      <c r="AZ8" s="1168" t="str">
        <f>IF(OR(V8="新加算Ⅰ",V8="新加算Ⅱ",V8="新加算Ⅴ(１)",V8="新加算Ⅴ(２)",V8="新加算Ⅴ(３)",V8="新加算Ⅴ(４)",V8="新加算Ⅴ(５)",V8="新加算Ⅴ(６)",V8="新加算Ⅴ(７)",V8="新加算Ⅴ(９)",V8="新加算Ⅴ(10)",V8="新加算Ⅴ(12)"),"○","")</f>
        <v/>
      </c>
      <c r="BA8" s="184"/>
      <c r="CE8" s="1174" t="s">
        <v>2388</v>
      </c>
      <c r="CF8" s="1174"/>
      <c r="CG8" s="1174"/>
      <c r="CH8" s="1174"/>
      <c r="CI8" s="984" t="str">
        <f>IF(AND(AP62=1,AL41=""),1,"")</f>
        <v/>
      </c>
      <c r="CJ8" s="985"/>
    </row>
    <row r="9" spans="1:88" ht="26.25" customHeight="1">
      <c r="B9" s="1102" t="s">
        <v>268</v>
      </c>
      <c r="C9" s="1103"/>
      <c r="D9" s="1103"/>
      <c r="E9" s="1103"/>
      <c r="F9" s="1104"/>
      <c r="G9" s="1105" t="s">
        <v>13</v>
      </c>
      <c r="H9" s="1106"/>
      <c r="I9" s="1106"/>
      <c r="J9" s="1106"/>
      <c r="K9" s="1107"/>
      <c r="L9" s="1108" t="s">
        <v>11</v>
      </c>
      <c r="M9" s="1109"/>
      <c r="N9" s="1109"/>
      <c r="O9" s="1109"/>
      <c r="P9" s="1110"/>
      <c r="Q9" s="1097" t="s">
        <v>2200</v>
      </c>
      <c r="R9" s="1098"/>
      <c r="S9" s="1098"/>
      <c r="T9" s="1003"/>
      <c r="U9" s="1004"/>
      <c r="V9" s="1060">
        <f>IFERROR(VLOOKUP(Y5,【参考】数式用!$A$5:$AB$27,MATCH(V8,【参考】数式用!$B$4:$AB$4,0)+1,FALSE),"")</f>
        <v>0.106</v>
      </c>
      <c r="W9" s="1061"/>
      <c r="X9" s="1061"/>
      <c r="Y9" s="1061"/>
      <c r="Z9" s="1062"/>
      <c r="AA9" s="1040"/>
      <c r="AB9" s="1040"/>
      <c r="AC9" s="1040"/>
      <c r="AD9" s="1040"/>
      <c r="AE9" s="1040"/>
      <c r="AF9" s="1040"/>
      <c r="AG9" s="1040"/>
      <c r="AH9" s="1040"/>
      <c r="AI9" s="1040"/>
      <c r="AJ9" s="1040"/>
      <c r="AK9" s="1040"/>
      <c r="AL9" s="1040"/>
      <c r="AM9" s="1040"/>
      <c r="AN9" s="1040"/>
      <c r="AO9" s="1040"/>
      <c r="AP9" s="1041"/>
      <c r="AS9" s="183"/>
      <c r="AT9" s="1169"/>
      <c r="AU9" s="1169"/>
      <c r="AV9" s="1169"/>
      <c r="AW9" s="1169"/>
      <c r="AX9" s="1169"/>
      <c r="AY9" s="1169"/>
      <c r="AZ9" s="1169"/>
      <c r="BA9" s="184"/>
      <c r="CE9" s="993" t="s">
        <v>2388</v>
      </c>
      <c r="CF9" s="993"/>
      <c r="CG9" s="993"/>
      <c r="CH9" s="993"/>
      <c r="CI9" s="984" t="str">
        <f>IF(OR(AH62=1,AP62=1),1,"")</f>
        <v/>
      </c>
      <c r="CJ9" s="985"/>
    </row>
    <row r="10" spans="1:88" ht="11.25" customHeight="1">
      <c r="B10" s="1111">
        <f>IFERROR(VLOOKUP(Y5,【参考】数式用!$A$5:$J$27,MATCH(B9,【参考】数式用!$B$4:$J$4,0)+1,0),"")</f>
        <v>4.1000000000000002E-2</v>
      </c>
      <c r="C10" s="1112"/>
      <c r="D10" s="1112"/>
      <c r="E10" s="1112"/>
      <c r="F10" s="1113"/>
      <c r="G10" s="1111">
        <f>IFERROR(VLOOKUP(Y5,【参考】数式用!$A$5:$J$27,MATCH(G9,【参考】数式用!$B$4:$J$4,0)+1,0),"")</f>
        <v>0</v>
      </c>
      <c r="H10" s="1112"/>
      <c r="I10" s="1112"/>
      <c r="J10" s="1112"/>
      <c r="K10" s="1113"/>
      <c r="L10" s="1111">
        <f>IFERROR(VLOOKUP(Y5,【参考】数式用!$A$5:$J$27,MATCH(L9,【参考】数式用!$B$4:$J$4,0)+1,0),"")</f>
        <v>0</v>
      </c>
      <c r="M10" s="1112"/>
      <c r="N10" s="1112"/>
      <c r="O10" s="1112"/>
      <c r="P10" s="1113"/>
      <c r="Q10" s="1117">
        <f>SUM(B10,G10,L10)</f>
        <v>4.1000000000000002E-2</v>
      </c>
      <c r="R10" s="1118"/>
      <c r="S10" s="11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3" t="s">
        <v>2391</v>
      </c>
      <c r="CF10" s="993"/>
      <c r="CG10" s="993"/>
      <c r="CH10" s="993"/>
      <c r="CI10" s="984">
        <f>IF(OR(AH63=1,AP63=1),1,0)</f>
        <v>0</v>
      </c>
      <c r="CJ10" s="985"/>
    </row>
    <row r="11" spans="1:88" s="194" customFormat="1" ht="20.25" customHeight="1" thickBot="1">
      <c r="B11" s="1114"/>
      <c r="C11" s="1115"/>
      <c r="D11" s="1115"/>
      <c r="E11" s="1115"/>
      <c r="F11" s="1116"/>
      <c r="G11" s="1114"/>
      <c r="H11" s="1115"/>
      <c r="I11" s="1115"/>
      <c r="J11" s="1115"/>
      <c r="K11" s="1116"/>
      <c r="L11" s="1114"/>
      <c r="M11" s="1115"/>
      <c r="N11" s="1115"/>
      <c r="O11" s="1115"/>
      <c r="P11" s="1116"/>
      <c r="Q11" s="1117"/>
      <c r="R11" s="1118"/>
      <c r="S11" s="1118"/>
      <c r="T11" s="1055"/>
      <c r="U11" s="1004"/>
      <c r="V11" s="1066" t="str">
        <f>IFERROR(IF(VLOOKUP(AS1,【参考】数式用2!E6:L23,5,FALSE)="","",VLOOKUP(AS1,【参考】数式用2!E6:L23,5,FALSE)),"")</f>
        <v>新加算Ⅴ(11)</v>
      </c>
      <c r="W11" s="1066"/>
      <c r="X11" s="1066"/>
      <c r="Y11" s="1066"/>
      <c r="Z11" s="1066"/>
      <c r="AA11" s="1038"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8"/>
      <c r="AC11" s="1038"/>
      <c r="AD11" s="1038"/>
      <c r="AE11" s="1038"/>
      <c r="AF11" s="1038"/>
      <c r="AG11" s="1038"/>
      <c r="AH11" s="1038"/>
      <c r="AI11" s="1038"/>
      <c r="AJ11" s="1038"/>
      <c r="AK11" s="1038"/>
      <c r="AL11" s="1038"/>
      <c r="AM11" s="1038"/>
      <c r="AN11" s="1038"/>
      <c r="AO11" s="1038"/>
      <c r="AP11" s="1039"/>
      <c r="AS11" s="199"/>
      <c r="AT11" s="1168" t="str">
        <f>IF(L9="ベア加算","",IF(OR(V11="新加算Ⅰ",V11="新加算Ⅱ",V11="新加算Ⅲ",V11="新加算Ⅳ"),"○",""))</f>
        <v/>
      </c>
      <c r="AU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8" t="str">
        <f>IF(OR(V11="新加算Ⅰ",V11="新加算Ⅱ",V11="新加算Ⅲ",V11="新加算Ⅴ(１)",V11="新加算Ⅴ(３)",V11="新加算Ⅴ(８)"),"○","")</f>
        <v/>
      </c>
      <c r="AX11" s="1168" t="str">
        <f>IF(OR(V11="新加算Ⅰ",V11="新加算Ⅱ",V11="新加算Ⅴ(１)",V11="新加算Ⅴ(２)",V11="新加算Ⅴ(３)",V11="新加算Ⅴ(４)",V11="新加算Ⅴ(５)",V11="新加算Ⅴ(６)",V11="新加算Ⅴ(７)",V11="新加算Ⅴ(９)",V11="新加算Ⅴ(10)",V11="新加算Ⅴ(12)"),"○","")</f>
        <v/>
      </c>
      <c r="AY11" s="1168" t="str">
        <f>IF(OR(V11="新加算Ⅰ",V11="新加算Ⅴ(１)",V11="新加算Ⅴ(２)",V11="新加算Ⅴ(５)",V11="新加算Ⅴ(７)",V11="新加算Ⅴ(10)"),"○","")</f>
        <v/>
      </c>
      <c r="AZ11" s="1168"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7"/>
      <c r="D12" s="1087"/>
      <c r="E12" s="1087"/>
      <c r="F12" s="1087"/>
      <c r="G12" s="1087"/>
      <c r="H12" s="1087"/>
      <c r="I12" s="1087"/>
      <c r="J12" s="1087"/>
      <c r="K12" s="1087"/>
      <c r="L12" s="1087"/>
      <c r="M12" s="1087"/>
      <c r="N12" s="1087"/>
      <c r="O12" s="1087"/>
      <c r="P12" s="1087"/>
      <c r="Q12" s="1087"/>
      <c r="R12" s="1087"/>
      <c r="S12" s="1087"/>
      <c r="T12" s="1055"/>
      <c r="U12" s="1004"/>
      <c r="V12" s="1065">
        <f>IFERROR(VLOOKUP(Y5,【参考】数式用!$A$5:$AB$27,MATCH(V11,【参考】数式用!$B$4:$AB$4,0)+1,FALSE),"")</f>
        <v>8.8999999999999996E-2</v>
      </c>
      <c r="W12" s="1065"/>
      <c r="X12" s="1065"/>
      <c r="Y12" s="1065"/>
      <c r="Z12" s="1065"/>
      <c r="AA12" s="1040"/>
      <c r="AB12" s="1040"/>
      <c r="AC12" s="1040"/>
      <c r="AD12" s="1040"/>
      <c r="AE12" s="1040"/>
      <c r="AF12" s="1040"/>
      <c r="AG12" s="1040"/>
      <c r="AH12" s="1040"/>
      <c r="AI12" s="1040"/>
      <c r="AJ12" s="1040"/>
      <c r="AK12" s="1040"/>
      <c r="AL12" s="1040"/>
      <c r="AM12" s="1040"/>
      <c r="AN12" s="1040"/>
      <c r="AO12" s="1040"/>
      <c r="AP12" s="1041"/>
      <c r="AS12" s="183"/>
      <c r="AT12" s="1169"/>
      <c r="AU12" s="1169"/>
      <c r="AV12" s="1169"/>
      <c r="AW12" s="1169"/>
      <c r="AX12" s="1169"/>
      <c r="AY12" s="1169"/>
      <c r="AZ12" s="1169"/>
      <c r="BA12" s="184"/>
    </row>
    <row r="13" spans="1:88" ht="12" customHeight="1">
      <c r="A13" s="178"/>
      <c r="B13" s="1128" t="s">
        <v>2288</v>
      </c>
      <c r="C13" s="1129"/>
      <c r="D13" s="1129"/>
      <c r="E13" s="1129"/>
      <c r="F13" s="1129"/>
      <c r="G13" s="1129"/>
      <c r="H13" s="1129"/>
      <c r="I13" s="1129"/>
      <c r="J13" s="1129"/>
      <c r="K13" s="1129"/>
      <c r="L13" s="1129"/>
      <c r="M13" s="1129"/>
      <c r="N13" s="1129"/>
      <c r="O13" s="1129"/>
      <c r="P13" s="1129"/>
      <c r="Q13" s="1129"/>
      <c r="R13" s="1129"/>
      <c r="S13" s="1130"/>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1"/>
      <c r="C14" s="1132"/>
      <c r="D14" s="1132"/>
      <c r="E14" s="1132"/>
      <c r="F14" s="1132"/>
      <c r="G14" s="1132"/>
      <c r="H14" s="1132"/>
      <c r="I14" s="1132"/>
      <c r="J14" s="1132"/>
      <c r="K14" s="1132"/>
      <c r="L14" s="1132"/>
      <c r="M14" s="1132"/>
      <c r="N14" s="1132"/>
      <c r="O14" s="1132"/>
      <c r="P14" s="1132"/>
      <c r="Q14" s="1132"/>
      <c r="R14" s="1132"/>
      <c r="S14" s="1133"/>
      <c r="U14" s="528"/>
      <c r="V14" s="1066" t="str">
        <f>IFERROR(IF(VLOOKUP(AS1,【参考】数式用2!E6:L23,7,FALSE)="","",VLOOKUP(AS1,【参考】数式用2!E6:L23,7,FALSE)),"")</f>
        <v>新加算Ⅴ(14)</v>
      </c>
      <c r="W14" s="1066"/>
      <c r="X14" s="1066"/>
      <c r="Y14" s="1066"/>
      <c r="Z14" s="1066"/>
      <c r="AA14" s="1048"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8"/>
      <c r="AC14" s="1038"/>
      <c r="AD14" s="1038"/>
      <c r="AE14" s="1038"/>
      <c r="AF14" s="1038"/>
      <c r="AG14" s="1038"/>
      <c r="AH14" s="1038"/>
      <c r="AI14" s="1038"/>
      <c r="AJ14" s="1038"/>
      <c r="AK14" s="1038"/>
      <c r="AL14" s="1038"/>
      <c r="AM14" s="1038"/>
      <c r="AN14" s="1038"/>
      <c r="AO14" s="1038"/>
      <c r="AP14" s="1039"/>
      <c r="AS14" s="183"/>
      <c r="AT14" s="1168" t="str">
        <f>IF(L9="ベア加算","",IF(OR(V14="新加算Ⅰ",V14="新加算Ⅱ",V14="新加算Ⅲ",V14="新加算Ⅳ"),"○",""))</f>
        <v/>
      </c>
      <c r="AU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8" t="str">
        <f>IF(OR(V14="新加算Ⅰ",V14="新加算Ⅱ",V14="新加算Ⅲ",V14="新加算Ⅴ(１)",V14="新加算Ⅴ(３)",V14="新加算Ⅴ(８)"),"○","")</f>
        <v/>
      </c>
      <c r="AX14" s="1168" t="str">
        <f>IF(OR(V14="新加算Ⅰ",V14="新加算Ⅱ",V14="新加算Ⅴ(１)",V14="新加算Ⅴ(２)",V14="新加算Ⅴ(３)",V14="新加算Ⅴ(４)",V14="新加算Ⅴ(５)",V14="新加算Ⅴ(６)",V14="新加算Ⅴ(７)",V14="新加算Ⅴ(９)",V14="新加算Ⅴ(10)",V14="新加算Ⅴ(12)"),"○","")</f>
        <v/>
      </c>
      <c r="AY14" s="1168" t="str">
        <f>IF(OR(V14="新加算Ⅰ",V14="新加算Ⅴ(１)",V14="新加算Ⅴ(２)",V14="新加算Ⅴ(５)",V14="新加算Ⅴ(７)",V14="新加算Ⅴ(10)"),"○","")</f>
        <v/>
      </c>
      <c r="AZ14" s="1168"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9" t="s">
        <v>2282</v>
      </c>
      <c r="C15" s="1120"/>
      <c r="D15" s="147">
        <v>6</v>
      </c>
      <c r="E15" s="530" t="s">
        <v>2283</v>
      </c>
      <c r="F15" s="147">
        <v>4</v>
      </c>
      <c r="G15" s="530" t="s">
        <v>2284</v>
      </c>
      <c r="H15" s="1121" t="s">
        <v>2285</v>
      </c>
      <c r="I15" s="1121"/>
      <c r="J15" s="1134"/>
      <c r="K15" s="147">
        <v>7</v>
      </c>
      <c r="L15" s="530" t="s">
        <v>2283</v>
      </c>
      <c r="M15" s="147">
        <v>3</v>
      </c>
      <c r="N15" s="530" t="s">
        <v>2284</v>
      </c>
      <c r="O15" s="530" t="s">
        <v>2286</v>
      </c>
      <c r="P15" s="204">
        <f>(K15*12+M15)-(D15*12+F15)+1</f>
        <v>12</v>
      </c>
      <c r="Q15" s="1121" t="s">
        <v>2287</v>
      </c>
      <c r="R15" s="1121"/>
      <c r="S15" s="205" t="s">
        <v>74</v>
      </c>
      <c r="U15" s="528"/>
      <c r="V15" s="1122">
        <f>IFERROR(VLOOKUP(Y5,【参考】数式用!$A$5:$AB$27,MATCH(V14,【参考】数式用!$B$4:$AB$4,0)+1,FALSE),"")</f>
        <v>5.6000000000000001E-2</v>
      </c>
      <c r="W15" s="1123"/>
      <c r="X15" s="1123"/>
      <c r="Y15" s="1123"/>
      <c r="Z15" s="1124"/>
      <c r="AA15" s="1049"/>
      <c r="AB15" s="1050"/>
      <c r="AC15" s="1050"/>
      <c r="AD15" s="1050"/>
      <c r="AE15" s="1050"/>
      <c r="AF15" s="1050"/>
      <c r="AG15" s="1050"/>
      <c r="AH15" s="1050"/>
      <c r="AI15" s="1050"/>
      <c r="AJ15" s="1050"/>
      <c r="AK15" s="1050"/>
      <c r="AL15" s="1050"/>
      <c r="AM15" s="1050"/>
      <c r="AN15" s="1050"/>
      <c r="AO15" s="1050"/>
      <c r="AP15" s="1051"/>
      <c r="AS15" s="183"/>
      <c r="AT15" s="1170"/>
      <c r="AU15" s="1170"/>
      <c r="AV15" s="1170"/>
      <c r="AW15" s="1170"/>
      <c r="AX15" s="1170"/>
      <c r="AY15" s="1170"/>
      <c r="AZ15" s="1170"/>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5"/>
      <c r="W16" s="1126"/>
      <c r="X16" s="1126"/>
      <c r="Y16" s="1126"/>
      <c r="Z16" s="1127"/>
      <c r="AA16" s="1052"/>
      <c r="AB16" s="1053"/>
      <c r="AC16" s="1053"/>
      <c r="AD16" s="1053"/>
      <c r="AE16" s="1053"/>
      <c r="AF16" s="1053"/>
      <c r="AG16" s="1053"/>
      <c r="AH16" s="1053"/>
      <c r="AI16" s="1053"/>
      <c r="AJ16" s="1053"/>
      <c r="AK16" s="1053"/>
      <c r="AL16" s="1053"/>
      <c r="AM16" s="1053"/>
      <c r="AN16" s="1053"/>
      <c r="AO16" s="1053"/>
      <c r="AP16" s="1054"/>
      <c r="AS16" s="183"/>
      <c r="AT16" s="1169"/>
      <c r="AU16" s="1169"/>
      <c r="AV16" s="1169"/>
      <c r="AW16" s="1169"/>
      <c r="AX16" s="1169"/>
      <c r="AY16" s="1169"/>
      <c r="AZ16" s="1169"/>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6" t="s">
        <v>2211</v>
      </c>
      <c r="C18" s="1146"/>
      <c r="D18" s="1146"/>
      <c r="E18" s="1146"/>
      <c r="F18" s="1146"/>
      <c r="G18" s="1146"/>
      <c r="H18" s="1146"/>
      <c r="I18" s="1146"/>
      <c r="J18" s="1146"/>
      <c r="K18" s="1146"/>
      <c r="L18" s="1146"/>
      <c r="M18" s="1146"/>
      <c r="N18" s="1146"/>
      <c r="O18" s="1146"/>
      <c r="P18" s="1146"/>
      <c r="Q18" s="1146"/>
      <c r="R18" s="1146"/>
      <c r="S18" s="1146"/>
      <c r="AI18" s="216"/>
      <c r="AJ18" s="216"/>
      <c r="AK18" s="216"/>
      <c r="AL18" s="216"/>
      <c r="AM18" s="216"/>
      <c r="AN18" s="216"/>
      <c r="AO18" s="216"/>
      <c r="AP18" s="216"/>
      <c r="AQ18" s="216"/>
    </row>
    <row r="19" spans="2:60" ht="6" customHeight="1" thickBot="1">
      <c r="B19" s="1146"/>
      <c r="C19" s="1146"/>
      <c r="D19" s="1146"/>
      <c r="E19" s="1146"/>
      <c r="F19" s="1146"/>
      <c r="G19" s="1146"/>
      <c r="H19" s="1146"/>
      <c r="I19" s="1146"/>
      <c r="J19" s="1146"/>
      <c r="K19" s="1146"/>
      <c r="L19" s="1146"/>
      <c r="M19" s="1146"/>
      <c r="N19" s="1146"/>
      <c r="O19" s="1146"/>
      <c r="P19" s="1146"/>
      <c r="Q19" s="1146"/>
      <c r="R19" s="1146"/>
      <c r="S19" s="1146"/>
      <c r="AI19" s="216"/>
      <c r="AJ19" s="216"/>
      <c r="AK19" s="216"/>
      <c r="AL19" s="216"/>
      <c r="AM19" s="216"/>
      <c r="AN19" s="216"/>
      <c r="AO19" s="216"/>
      <c r="AP19" s="216"/>
      <c r="AQ19" s="216"/>
    </row>
    <row r="20" spans="2:60" ht="12.95" customHeight="1">
      <c r="B20" s="1147"/>
      <c r="C20" s="1147"/>
      <c r="D20" s="1147"/>
      <c r="E20" s="1147"/>
      <c r="F20" s="1147"/>
      <c r="G20" s="1147"/>
      <c r="H20" s="1147"/>
      <c r="I20" s="1147"/>
      <c r="J20" s="1147"/>
      <c r="K20" s="1147"/>
      <c r="L20" s="1147"/>
      <c r="M20" s="1147"/>
      <c r="N20" s="1147"/>
      <c r="O20" s="1147"/>
      <c r="P20" s="1147"/>
      <c r="Q20" s="1147"/>
      <c r="R20" s="1147"/>
      <c r="S20" s="1147"/>
      <c r="T20" s="217"/>
      <c r="U20" s="178"/>
      <c r="V20" s="1056" t="s">
        <v>244</v>
      </c>
      <c r="W20" s="1056"/>
      <c r="X20" s="1056"/>
      <c r="Y20" s="1056"/>
      <c r="Z20" s="1056"/>
      <c r="AA20" s="191"/>
      <c r="AB20" s="191"/>
      <c r="AC20" s="1056" t="str">
        <f>IF(F15=4,"R6.4～R6.5",IF(F15=5,"R6.5",""))</f>
        <v>R6.4～R6.5</v>
      </c>
      <c r="AD20" s="1056"/>
      <c r="AE20" s="1056"/>
      <c r="AF20" s="1056"/>
      <c r="AG20" s="1056"/>
      <c r="AH20" s="1056"/>
      <c r="AI20" s="191"/>
      <c r="AJ20" s="191"/>
      <c r="AK20" s="1056" t="str">
        <f>IF(OR(F15=4,F15=5),"R6.6","R"&amp;D15&amp;"."&amp;F15)&amp;"～R"&amp;K15&amp;"."&amp;M15</f>
        <v>R6.6～R7.3</v>
      </c>
      <c r="AL20" s="1056"/>
      <c r="AM20" s="1056"/>
      <c r="AN20" s="1056"/>
      <c r="AO20" s="1056"/>
      <c r="AP20" s="1056"/>
      <c r="AS20" s="994" t="str">
        <f>IFERROR(VLOOKUP(AS1,【参考】数式用2!E6:S23,9,FALSE),"")</f>
        <v>！R7年度以降、いずれの区分でも必要になる上、R6.4時点でのベア加算の算定がR6.2-5の補助金の要件となるため、早期の対応を推奨。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81" t="s">
        <v>2295</v>
      </c>
      <c r="C21" s="1082"/>
      <c r="D21" s="1082"/>
      <c r="E21" s="1082"/>
      <c r="F21" s="1083"/>
      <c r="G21" s="1067" t="s">
        <v>245</v>
      </c>
      <c r="H21" s="1068"/>
      <c r="I21" s="1068"/>
      <c r="J21" s="1068"/>
      <c r="K21" s="1068"/>
      <c r="L21" s="1068"/>
      <c r="M21" s="1068"/>
      <c r="N21" s="1068"/>
      <c r="O21" s="1068"/>
      <c r="P21" s="1068"/>
      <c r="Q21" s="1068"/>
      <c r="R21" s="1068"/>
      <c r="S21" s="1068"/>
      <c r="T21" s="1069"/>
      <c r="U21" s="218"/>
      <c r="V21" s="526" t="str">
        <f>IFERROR(IF(L9="ベア加算","✓",""),"")</f>
        <v/>
      </c>
      <c r="W21" s="990" t="s">
        <v>16</v>
      </c>
      <c r="X21" s="990"/>
      <c r="Y21" s="990"/>
      <c r="Z21" s="990"/>
      <c r="AA21" s="1003" t="s">
        <v>14</v>
      </c>
      <c r="AB21" s="1004"/>
      <c r="AC21" s="220"/>
      <c r="AD21" s="1064" t="s">
        <v>16</v>
      </c>
      <c r="AE21" s="1064"/>
      <c r="AF21" s="1064"/>
      <c r="AG21" s="1064"/>
      <c r="AH21" s="1064"/>
      <c r="AI21" s="1003" t="s">
        <v>14</v>
      </c>
      <c r="AJ21" s="1004"/>
      <c r="AK21" s="221"/>
      <c r="AL21" s="1064" t="s">
        <v>16</v>
      </c>
      <c r="AM21" s="1064"/>
      <c r="AN21" s="1064"/>
      <c r="AO21" s="1064"/>
      <c r="AP21" s="1064"/>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84"/>
      <c r="C22" s="1085"/>
      <c r="D22" s="1085"/>
      <c r="E22" s="1085"/>
      <c r="F22" s="1086"/>
      <c r="G22" s="1071"/>
      <c r="H22" s="1072"/>
      <c r="I22" s="1072"/>
      <c r="J22" s="1072"/>
      <c r="K22" s="1072"/>
      <c r="L22" s="1072"/>
      <c r="M22" s="1072"/>
      <c r="N22" s="1072"/>
      <c r="O22" s="1072"/>
      <c r="P22" s="1072"/>
      <c r="Q22" s="1072"/>
      <c r="R22" s="1072"/>
      <c r="S22" s="1072"/>
      <c r="T22" s="1073"/>
      <c r="U22" s="218"/>
      <c r="V22" s="222" t="str">
        <f>IFERROR(IF(L9="ベア加算なし","✓",""),"")</f>
        <v>✓</v>
      </c>
      <c r="W22" s="1021" t="s">
        <v>17</v>
      </c>
      <c r="X22" s="990"/>
      <c r="Y22" s="1022"/>
      <c r="Z22" s="1023"/>
      <c r="AA22" s="1003"/>
      <c r="AB22" s="1004"/>
      <c r="AC22" s="220"/>
      <c r="AD22" s="990" t="s">
        <v>17</v>
      </c>
      <c r="AE22" s="990"/>
      <c r="AF22" s="990"/>
      <c r="AG22" s="990"/>
      <c r="AH22" s="990"/>
      <c r="AI22" s="1003"/>
      <c r="AJ22" s="1004"/>
      <c r="AK22" s="221"/>
      <c r="AL22" s="990" t="s">
        <v>17</v>
      </c>
      <c r="AM22" s="990"/>
      <c r="AN22" s="990"/>
      <c r="AO22" s="990"/>
      <c r="AP22" s="990"/>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1" t="s">
        <v>2219</v>
      </c>
      <c r="C24" s="1082"/>
      <c r="D24" s="1082"/>
      <c r="E24" s="1082"/>
      <c r="F24" s="1083"/>
      <c r="G24" s="1067" t="s">
        <v>246</v>
      </c>
      <c r="H24" s="1068"/>
      <c r="I24" s="1068"/>
      <c r="J24" s="1068"/>
      <c r="K24" s="1068"/>
      <c r="L24" s="1068"/>
      <c r="M24" s="1068"/>
      <c r="N24" s="1068"/>
      <c r="O24" s="1068"/>
      <c r="P24" s="1068"/>
      <c r="Q24" s="1068"/>
      <c r="R24" s="1068"/>
      <c r="S24" s="1068"/>
      <c r="T24" s="1069"/>
      <c r="U24" s="218"/>
      <c r="V24" s="526" t="str">
        <f>IFERROR(IF(OR(B9="処遇加算Ⅰ",B9="処遇加算Ⅱ"),"✓",""),"")</f>
        <v/>
      </c>
      <c r="W24" s="1143" t="s">
        <v>2254</v>
      </c>
      <c r="X24" s="1144"/>
      <c r="Y24" s="1144"/>
      <c r="Z24" s="1145"/>
      <c r="AA24" s="1003" t="s">
        <v>14</v>
      </c>
      <c r="AB24" s="1004"/>
      <c r="AC24" s="220"/>
      <c r="AD24" s="992" t="s">
        <v>16</v>
      </c>
      <c r="AE24" s="992"/>
      <c r="AF24" s="992"/>
      <c r="AG24" s="992"/>
      <c r="AH24" s="992"/>
      <c r="AI24" s="1003" t="s">
        <v>14</v>
      </c>
      <c r="AJ24" s="1004"/>
      <c r="AK24" s="220"/>
      <c r="AL24" s="992" t="s">
        <v>16</v>
      </c>
      <c r="AM24" s="992"/>
      <c r="AN24" s="992"/>
      <c r="AO24" s="992"/>
      <c r="AP24" s="992"/>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ustomHeight="1">
      <c r="B25" s="1165"/>
      <c r="C25" s="1166"/>
      <c r="D25" s="1166"/>
      <c r="E25" s="1166"/>
      <c r="F25" s="1167"/>
      <c r="G25" s="1049"/>
      <c r="H25" s="1050"/>
      <c r="I25" s="1050"/>
      <c r="J25" s="1050"/>
      <c r="K25" s="1050"/>
      <c r="L25" s="1050"/>
      <c r="M25" s="1050"/>
      <c r="N25" s="1050"/>
      <c r="O25" s="1050"/>
      <c r="P25" s="1050"/>
      <c r="Q25" s="1050"/>
      <c r="R25" s="1050"/>
      <c r="S25" s="1050"/>
      <c r="T25" s="1070"/>
      <c r="U25" s="218"/>
      <c r="V25" s="526" t="str">
        <f>IFERROR(IF(B9="処遇加算Ⅲ","✓",""),"")</f>
        <v>✓</v>
      </c>
      <c r="W25" s="1143" t="s">
        <v>21</v>
      </c>
      <c r="X25" s="1144"/>
      <c r="Y25" s="1144"/>
      <c r="Z25" s="1145"/>
      <c r="AA25" s="1003"/>
      <c r="AB25" s="1004"/>
      <c r="AC25" s="220"/>
      <c r="AD25" s="991" t="s">
        <v>19</v>
      </c>
      <c r="AE25" s="991"/>
      <c r="AF25" s="991"/>
      <c r="AG25" s="991"/>
      <c r="AH25" s="991"/>
      <c r="AI25" s="1003"/>
      <c r="AJ25" s="1004"/>
      <c r="AK25" s="221"/>
      <c r="AL25" s="991" t="s">
        <v>19</v>
      </c>
      <c r="AM25" s="991"/>
      <c r="AN25" s="991"/>
      <c r="AO25" s="991"/>
      <c r="AP25" s="991"/>
      <c r="AS25" s="997"/>
      <c r="AT25" s="998"/>
      <c r="AU25" s="998"/>
      <c r="AV25" s="998"/>
      <c r="AW25" s="998"/>
      <c r="AX25" s="998"/>
      <c r="AY25" s="998"/>
      <c r="AZ25" s="998"/>
      <c r="BA25" s="998"/>
      <c r="BB25" s="998"/>
      <c r="BC25" s="998"/>
      <c r="BD25" s="998"/>
      <c r="BE25" s="998"/>
      <c r="BF25" s="998"/>
      <c r="BG25" s="998"/>
      <c r="BH25" s="999"/>
    </row>
    <row r="26" spans="2:60" ht="18" customHeight="1" thickBot="1">
      <c r="B26" s="1084"/>
      <c r="C26" s="1085"/>
      <c r="D26" s="1085"/>
      <c r="E26" s="1085"/>
      <c r="F26" s="1086"/>
      <c r="G26" s="1071"/>
      <c r="H26" s="1072"/>
      <c r="I26" s="1072"/>
      <c r="J26" s="1072"/>
      <c r="K26" s="1072"/>
      <c r="L26" s="1072"/>
      <c r="M26" s="1072"/>
      <c r="N26" s="1072"/>
      <c r="O26" s="1072"/>
      <c r="P26" s="1072"/>
      <c r="Q26" s="1072"/>
      <c r="R26" s="1072"/>
      <c r="S26" s="1072"/>
      <c r="T26" s="1073"/>
      <c r="U26" s="192"/>
      <c r="V26" s="526" t="str">
        <f>IFERROR(IF(B9="処遇加算なし","✓",""),"")</f>
        <v/>
      </c>
      <c r="W26" s="1143" t="s">
        <v>2255</v>
      </c>
      <c r="X26" s="1144"/>
      <c r="Y26" s="1144"/>
      <c r="Z26" s="1145"/>
      <c r="AA26" s="1003"/>
      <c r="AB26" s="1004"/>
      <c r="AC26" s="220"/>
      <c r="AD26" s="992" t="s">
        <v>17</v>
      </c>
      <c r="AE26" s="992"/>
      <c r="AF26" s="992"/>
      <c r="AG26" s="992"/>
      <c r="AH26" s="992"/>
      <c r="AI26" s="1003"/>
      <c r="AJ26" s="1004"/>
      <c r="AK26" s="221"/>
      <c r="AL26" s="992" t="s">
        <v>17</v>
      </c>
      <c r="AM26" s="992"/>
      <c r="AN26" s="992"/>
      <c r="AO26" s="992"/>
      <c r="AP26" s="992"/>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1" t="s">
        <v>2220</v>
      </c>
      <c r="C28" s="1082"/>
      <c r="D28" s="1082"/>
      <c r="E28" s="1082"/>
      <c r="F28" s="1083"/>
      <c r="G28" s="1068" t="s">
        <v>2217</v>
      </c>
      <c r="H28" s="1068"/>
      <c r="I28" s="1068"/>
      <c r="J28" s="1068"/>
      <c r="K28" s="1068"/>
      <c r="L28" s="1068"/>
      <c r="M28" s="1068"/>
      <c r="N28" s="1068"/>
      <c r="O28" s="1068"/>
      <c r="P28" s="1068"/>
      <c r="Q28" s="1068"/>
      <c r="R28" s="1068"/>
      <c r="S28" s="1068"/>
      <c r="T28" s="1069"/>
      <c r="U28" s="218"/>
      <c r="V28" s="526" t="str">
        <f>IFERROR(IF(OR(B9="処遇加算Ⅰ",B9="処遇加算Ⅱ"),"✓",""),"")</f>
        <v/>
      </c>
      <c r="W28" s="1143" t="s">
        <v>2254</v>
      </c>
      <c r="X28" s="1144"/>
      <c r="Y28" s="1144"/>
      <c r="Z28" s="1145"/>
      <c r="AA28" s="1003" t="s">
        <v>14</v>
      </c>
      <c r="AB28" s="1004"/>
      <c r="AC28" s="220"/>
      <c r="AD28" s="992" t="s">
        <v>16</v>
      </c>
      <c r="AE28" s="992"/>
      <c r="AF28" s="992"/>
      <c r="AG28" s="992"/>
      <c r="AH28" s="992"/>
      <c r="AI28" s="1003" t="s">
        <v>14</v>
      </c>
      <c r="AJ28" s="1004"/>
      <c r="AK28" s="220"/>
      <c r="AL28" s="992" t="s">
        <v>16</v>
      </c>
      <c r="AM28" s="992"/>
      <c r="AN28" s="992"/>
      <c r="AO28" s="992"/>
      <c r="AP28" s="992"/>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65"/>
      <c r="C29" s="1166"/>
      <c r="D29" s="1166"/>
      <c r="E29" s="1166"/>
      <c r="F29" s="1167"/>
      <c r="G29" s="1050"/>
      <c r="H29" s="1050"/>
      <c r="I29" s="1050"/>
      <c r="J29" s="1050"/>
      <c r="K29" s="1050"/>
      <c r="L29" s="1050"/>
      <c r="M29" s="1050"/>
      <c r="N29" s="1050"/>
      <c r="O29" s="1050"/>
      <c r="P29" s="1050"/>
      <c r="Q29" s="1050"/>
      <c r="R29" s="1050"/>
      <c r="S29" s="1050"/>
      <c r="T29" s="1070"/>
      <c r="U29" s="218"/>
      <c r="V29" s="526" t="str">
        <f>IFERROR(IF(B9="処遇加算Ⅲ","✓",""),"")</f>
        <v>✓</v>
      </c>
      <c r="W29" s="1143" t="s">
        <v>21</v>
      </c>
      <c r="X29" s="1144"/>
      <c r="Y29" s="1144"/>
      <c r="Z29" s="1145"/>
      <c r="AA29" s="1003"/>
      <c r="AB29" s="1004"/>
      <c r="AC29" s="220"/>
      <c r="AD29" s="991" t="s">
        <v>19</v>
      </c>
      <c r="AE29" s="991"/>
      <c r="AF29" s="991"/>
      <c r="AG29" s="991"/>
      <c r="AH29" s="991"/>
      <c r="AI29" s="1003"/>
      <c r="AJ29" s="1004"/>
      <c r="AK29" s="221"/>
      <c r="AL29" s="991" t="s">
        <v>19</v>
      </c>
      <c r="AM29" s="991"/>
      <c r="AN29" s="991"/>
      <c r="AO29" s="991"/>
      <c r="AP29" s="991"/>
      <c r="AS29" s="997"/>
      <c r="AT29" s="998"/>
      <c r="AU29" s="998"/>
      <c r="AV29" s="998"/>
      <c r="AW29" s="998"/>
      <c r="AX29" s="998"/>
      <c r="AY29" s="998"/>
      <c r="AZ29" s="998"/>
      <c r="BA29" s="998"/>
      <c r="BB29" s="998"/>
      <c r="BC29" s="998"/>
      <c r="BD29" s="998"/>
      <c r="BE29" s="998"/>
      <c r="BF29" s="998"/>
      <c r="BG29" s="998"/>
      <c r="BH29" s="999"/>
    </row>
    <row r="30" spans="2:60" ht="18" customHeight="1" thickBot="1">
      <c r="B30" s="1084"/>
      <c r="C30" s="1085"/>
      <c r="D30" s="1085"/>
      <c r="E30" s="1085"/>
      <c r="F30" s="1086"/>
      <c r="G30" s="1072"/>
      <c r="H30" s="1072"/>
      <c r="I30" s="1072"/>
      <c r="J30" s="1072"/>
      <c r="K30" s="1072"/>
      <c r="L30" s="1072"/>
      <c r="M30" s="1072"/>
      <c r="N30" s="1072"/>
      <c r="O30" s="1072"/>
      <c r="P30" s="1072"/>
      <c r="Q30" s="1072"/>
      <c r="R30" s="1072"/>
      <c r="S30" s="1072"/>
      <c r="T30" s="1073"/>
      <c r="U30" s="192"/>
      <c r="V30" s="526" t="str">
        <f>IFERROR(IF(B9="処遇加算なし","✓",""),"")</f>
        <v/>
      </c>
      <c r="W30" s="1143" t="s">
        <v>2255</v>
      </c>
      <c r="X30" s="1144"/>
      <c r="Y30" s="1144"/>
      <c r="Z30" s="1145"/>
      <c r="AA30" s="1003"/>
      <c r="AB30" s="1004"/>
      <c r="AC30" s="220"/>
      <c r="AD30" s="992" t="s">
        <v>17</v>
      </c>
      <c r="AE30" s="992"/>
      <c r="AF30" s="992"/>
      <c r="AG30" s="992"/>
      <c r="AH30" s="992"/>
      <c r="AI30" s="1003"/>
      <c r="AJ30" s="1004"/>
      <c r="AK30" s="221"/>
      <c r="AL30" s="992" t="s">
        <v>17</v>
      </c>
      <c r="AM30" s="992"/>
      <c r="AN30" s="992"/>
      <c r="AO30" s="992"/>
      <c r="AP30" s="992"/>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1" t="s">
        <v>2221</v>
      </c>
      <c r="C32" s="1151"/>
      <c r="D32" s="1151"/>
      <c r="E32" s="1151"/>
      <c r="F32" s="1151"/>
      <c r="G32" s="1020" t="s">
        <v>2218</v>
      </c>
      <c r="H32" s="1020"/>
      <c r="I32" s="1020"/>
      <c r="J32" s="1020"/>
      <c r="K32" s="1020"/>
      <c r="L32" s="1020"/>
      <c r="M32" s="1020"/>
      <c r="N32" s="1020"/>
      <c r="O32" s="1020"/>
      <c r="P32" s="1020"/>
      <c r="Q32" s="1020"/>
      <c r="R32" s="1020"/>
      <c r="S32" s="1020"/>
      <c r="T32" s="1020"/>
      <c r="U32" s="218"/>
      <c r="V32" s="526" t="str">
        <f>IFERROR(IF(B9="処遇加算Ⅰ","✓",""),"")</f>
        <v/>
      </c>
      <c r="W32" s="1021" t="s">
        <v>16</v>
      </c>
      <c r="X32" s="1022"/>
      <c r="Y32" s="1022"/>
      <c r="Z32" s="1023"/>
      <c r="AA32" s="1055" t="s">
        <v>14</v>
      </c>
      <c r="AB32" s="1004"/>
      <c r="AC32" s="220"/>
      <c r="AD32" s="992" t="s">
        <v>16</v>
      </c>
      <c r="AE32" s="992"/>
      <c r="AF32" s="992"/>
      <c r="AG32" s="992"/>
      <c r="AH32" s="992"/>
      <c r="AI32" s="1055" t="s">
        <v>14</v>
      </c>
      <c r="AJ32" s="1004"/>
      <c r="AK32" s="220"/>
      <c r="AL32" s="992" t="s">
        <v>16</v>
      </c>
      <c r="AM32" s="992"/>
      <c r="AN32" s="992"/>
      <c r="AO32" s="992"/>
      <c r="AP32" s="992"/>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151"/>
      <c r="C33" s="1151"/>
      <c r="D33" s="1151"/>
      <c r="E33" s="1151"/>
      <c r="F33" s="1151"/>
      <c r="G33" s="1020"/>
      <c r="H33" s="1020"/>
      <c r="I33" s="1020"/>
      <c r="J33" s="1020"/>
      <c r="K33" s="1020"/>
      <c r="L33" s="1020"/>
      <c r="M33" s="1020"/>
      <c r="N33" s="1020"/>
      <c r="O33" s="1020"/>
      <c r="P33" s="1020"/>
      <c r="Q33" s="1020"/>
      <c r="R33" s="1020"/>
      <c r="S33" s="1020"/>
      <c r="T33" s="1020"/>
      <c r="U33" s="218"/>
      <c r="V33" s="526" t="str">
        <f>IFERROR(IF(AND(B9&lt;&gt;"",B9&lt;&gt;"処遇加算Ⅰ"),"✓",""),"")</f>
        <v>✓</v>
      </c>
      <c r="W33" s="1021" t="s">
        <v>17</v>
      </c>
      <c r="X33" s="1022"/>
      <c r="Y33" s="1022"/>
      <c r="Z33" s="1023"/>
      <c r="AA33" s="1055"/>
      <c r="AB33" s="1004"/>
      <c r="AC33" s="220"/>
      <c r="AD33" s="1025" t="s">
        <v>19</v>
      </c>
      <c r="AE33" s="1025"/>
      <c r="AF33" s="1025"/>
      <c r="AG33" s="1025"/>
      <c r="AH33" s="1025"/>
      <c r="AI33" s="1055"/>
      <c r="AJ33" s="1004"/>
      <c r="AK33" s="230"/>
      <c r="AL33" s="991" t="s">
        <v>19</v>
      </c>
      <c r="AM33" s="991"/>
      <c r="AN33" s="991"/>
      <c r="AO33" s="991"/>
      <c r="AP33" s="991"/>
      <c r="AS33" s="997"/>
      <c r="AT33" s="998"/>
      <c r="AU33" s="998"/>
      <c r="AV33" s="998"/>
      <c r="AW33" s="998"/>
      <c r="AX33" s="998"/>
      <c r="AY33" s="998"/>
      <c r="AZ33" s="998"/>
      <c r="BA33" s="998"/>
      <c r="BB33" s="998"/>
      <c r="BC33" s="998"/>
      <c r="BD33" s="998"/>
      <c r="BE33" s="998"/>
      <c r="BF33" s="998"/>
      <c r="BG33" s="998"/>
      <c r="BH33" s="999"/>
    </row>
    <row r="34" spans="2:82" ht="15" customHeight="1" thickBot="1">
      <c r="B34" s="1151"/>
      <c r="C34" s="1151"/>
      <c r="D34" s="1151"/>
      <c r="E34" s="1151"/>
      <c r="F34" s="1151"/>
      <c r="G34" s="1020"/>
      <c r="H34" s="1020"/>
      <c r="I34" s="1020"/>
      <c r="J34" s="1020"/>
      <c r="K34" s="1020"/>
      <c r="L34" s="1020"/>
      <c r="M34" s="1020"/>
      <c r="N34" s="1020"/>
      <c r="O34" s="1020"/>
      <c r="P34" s="1020"/>
      <c r="Q34" s="1020"/>
      <c r="R34" s="1020"/>
      <c r="S34" s="1020"/>
      <c r="T34" s="1020"/>
      <c r="U34" s="192"/>
      <c r="V34" s="225"/>
      <c r="W34" s="197"/>
      <c r="X34" s="197"/>
      <c r="Y34" s="197"/>
      <c r="Z34" s="197"/>
      <c r="AA34" s="1055"/>
      <c r="AB34" s="1004"/>
      <c r="AC34" s="220"/>
      <c r="AD34" s="990" t="s">
        <v>17</v>
      </c>
      <c r="AE34" s="990"/>
      <c r="AF34" s="990"/>
      <c r="AG34" s="990"/>
      <c r="AH34" s="990"/>
      <c r="AI34" s="1055"/>
      <c r="AJ34" s="1004"/>
      <c r="AK34" s="220"/>
      <c r="AL34" s="990" t="s">
        <v>17</v>
      </c>
      <c r="AM34" s="990"/>
      <c r="AN34" s="990"/>
      <c r="AO34" s="990"/>
      <c r="AP34" s="990"/>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1" t="s">
        <v>2222</v>
      </c>
      <c r="C36" s="1151"/>
      <c r="D36" s="1151"/>
      <c r="E36" s="1151"/>
      <c r="F36" s="1151"/>
      <c r="G36" s="1024" t="s">
        <v>2263</v>
      </c>
      <c r="H36" s="1024"/>
      <c r="I36" s="1024"/>
      <c r="J36" s="1024"/>
      <c r="K36" s="1024"/>
      <c r="L36" s="1024"/>
      <c r="M36" s="1024"/>
      <c r="N36" s="1024"/>
      <c r="O36" s="1024"/>
      <c r="P36" s="1024"/>
      <c r="Q36" s="1024"/>
      <c r="R36" s="1024"/>
      <c r="S36" s="1024"/>
      <c r="T36" s="1024"/>
      <c r="U36" s="218"/>
      <c r="V36" s="526" t="str">
        <f>IFERROR(IF(OR(G9="特定加算Ⅰ",G9="特定加算Ⅱ"),"✓",""),"")</f>
        <v/>
      </c>
      <c r="W36" s="1021" t="s">
        <v>16</v>
      </c>
      <c r="X36" s="1022"/>
      <c r="Y36" s="1022"/>
      <c r="Z36" s="1023"/>
      <c r="AA36" s="1003" t="s">
        <v>14</v>
      </c>
      <c r="AB36" s="1004"/>
      <c r="AC36" s="220"/>
      <c r="AD36" s="990" t="s">
        <v>16</v>
      </c>
      <c r="AE36" s="990"/>
      <c r="AF36" s="990"/>
      <c r="AG36" s="990"/>
      <c r="AH36" s="990"/>
      <c r="AI36" s="1003" t="s">
        <v>14</v>
      </c>
      <c r="AJ36" s="1004"/>
      <c r="AK36" s="220"/>
      <c r="AL36" s="990" t="s">
        <v>16</v>
      </c>
      <c r="AM36" s="990"/>
      <c r="AN36" s="990"/>
      <c r="AO36" s="990"/>
      <c r="AP36" s="990"/>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151"/>
      <c r="C37" s="1151"/>
      <c r="D37" s="1151"/>
      <c r="E37" s="1151"/>
      <c r="F37" s="1151"/>
      <c r="G37" s="1024"/>
      <c r="H37" s="1024"/>
      <c r="I37" s="1024"/>
      <c r="J37" s="1024"/>
      <c r="K37" s="1024"/>
      <c r="L37" s="1024"/>
      <c r="M37" s="1024"/>
      <c r="N37" s="1024"/>
      <c r="O37" s="1024"/>
      <c r="P37" s="1024"/>
      <c r="Q37" s="1024"/>
      <c r="R37" s="1024"/>
      <c r="S37" s="1024"/>
      <c r="T37" s="1024"/>
      <c r="U37" s="218"/>
      <c r="V37" s="526" t="str">
        <f>IFERROR(IF(G9="特定加算なし","✓",""),"")</f>
        <v>✓</v>
      </c>
      <c r="W37" s="1021" t="s">
        <v>17</v>
      </c>
      <c r="X37" s="1022"/>
      <c r="Y37" s="1022"/>
      <c r="Z37" s="1023"/>
      <c r="AA37" s="1003"/>
      <c r="AB37" s="1004"/>
      <c r="AC37" s="986" t="s">
        <v>2369</v>
      </c>
      <c r="AD37" s="987"/>
      <c r="AE37" s="987"/>
      <c r="AF37" s="987"/>
      <c r="AG37" s="988"/>
      <c r="AH37" s="989"/>
      <c r="AI37" s="1003"/>
      <c r="AJ37" s="1004"/>
      <c r="AK37" s="986" t="s">
        <v>2369</v>
      </c>
      <c r="AL37" s="987"/>
      <c r="AM37" s="987"/>
      <c r="AN37" s="987"/>
      <c r="AO37" s="988"/>
      <c r="AP37" s="989"/>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151"/>
      <c r="C38" s="1151"/>
      <c r="D38" s="1151"/>
      <c r="E38" s="1151"/>
      <c r="F38" s="1151"/>
      <c r="G38" s="1024"/>
      <c r="H38" s="1024"/>
      <c r="I38" s="1024"/>
      <c r="J38" s="1024"/>
      <c r="K38" s="1024"/>
      <c r="L38" s="1024"/>
      <c r="M38" s="1024"/>
      <c r="N38" s="1024"/>
      <c r="O38" s="1024"/>
      <c r="P38" s="1024"/>
      <c r="Q38" s="1024"/>
      <c r="R38" s="1024"/>
      <c r="S38" s="1024"/>
      <c r="T38" s="1024"/>
      <c r="U38" s="218"/>
      <c r="Z38" s="233"/>
      <c r="AA38" s="1055"/>
      <c r="AB38" s="1004"/>
      <c r="AC38" s="220"/>
      <c r="AD38" s="990" t="s">
        <v>17</v>
      </c>
      <c r="AE38" s="990"/>
      <c r="AF38" s="990"/>
      <c r="AG38" s="990"/>
      <c r="AH38" s="990"/>
      <c r="AI38" s="1003"/>
      <c r="AJ38" s="1004"/>
      <c r="AK38" s="220"/>
      <c r="AL38" s="990" t="s">
        <v>17</v>
      </c>
      <c r="AM38" s="990"/>
      <c r="AN38" s="990"/>
      <c r="AO38" s="990"/>
      <c r="AP38" s="990"/>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1" t="s">
        <v>2223</v>
      </c>
      <c r="C40" s="1151"/>
      <c r="D40" s="1151"/>
      <c r="E40" s="1151"/>
      <c r="F40" s="1151"/>
      <c r="G40" s="1020" t="str">
        <f>IFERROR(VLOOKUP(Y5,【参考】数式用!AS5:AT27,2,0),"")</f>
        <v>　サービス提供体制強化加算ⅠまたはⅡを算定する。</v>
      </c>
      <c r="H40" s="1020"/>
      <c r="I40" s="1020"/>
      <c r="J40" s="1020"/>
      <c r="K40" s="1020"/>
      <c r="L40" s="1020"/>
      <c r="M40" s="1020"/>
      <c r="N40" s="1020"/>
      <c r="O40" s="1020"/>
      <c r="P40" s="1020"/>
      <c r="Q40" s="1020"/>
      <c r="R40" s="1020"/>
      <c r="S40" s="1020"/>
      <c r="T40" s="1020"/>
      <c r="U40" s="192"/>
      <c r="V40" s="526" t="str">
        <f>IFERROR(IF(G9="特定加算Ⅰ","✓",""),"")</f>
        <v/>
      </c>
      <c r="W40" s="1021" t="s">
        <v>16</v>
      </c>
      <c r="X40" s="1022"/>
      <c r="Y40" s="1022"/>
      <c r="Z40" s="1023"/>
      <c r="AA40" s="1003" t="s">
        <v>14</v>
      </c>
      <c r="AB40" s="1004"/>
      <c r="AC40" s="220"/>
      <c r="AD40" s="990" t="s">
        <v>16</v>
      </c>
      <c r="AE40" s="990"/>
      <c r="AF40" s="990"/>
      <c r="AG40" s="990"/>
      <c r="AH40" s="990"/>
      <c r="AI40" s="1003" t="s">
        <v>14</v>
      </c>
      <c r="AJ40" s="1004"/>
      <c r="AK40" s="220"/>
      <c r="AL40" s="990" t="s">
        <v>16</v>
      </c>
      <c r="AM40" s="990"/>
      <c r="AN40" s="990"/>
      <c r="AO40" s="990"/>
      <c r="AP40" s="990"/>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151"/>
      <c r="C41" s="1151"/>
      <c r="D41" s="1151"/>
      <c r="E41" s="1151"/>
      <c r="F41" s="1151"/>
      <c r="G41" s="1020"/>
      <c r="H41" s="1020"/>
      <c r="I41" s="1020"/>
      <c r="J41" s="1020"/>
      <c r="K41" s="1020"/>
      <c r="L41" s="1020"/>
      <c r="M41" s="1020"/>
      <c r="N41" s="1020"/>
      <c r="O41" s="1020"/>
      <c r="P41" s="1020"/>
      <c r="Q41" s="1020"/>
      <c r="R41" s="1020"/>
      <c r="S41" s="1020"/>
      <c r="T41" s="1020"/>
      <c r="U41" s="192"/>
      <c r="V41" s="526" t="str">
        <f>IFERROR(IF(OR(G9="特定加算Ⅱ",G9="特定加算なし"),"✓",""),"")</f>
        <v>✓</v>
      </c>
      <c r="W41" s="1021" t="s">
        <v>17</v>
      </c>
      <c r="X41" s="1022"/>
      <c r="Y41" s="1022"/>
      <c r="Z41" s="1023"/>
      <c r="AA41" s="1003"/>
      <c r="AB41" s="1004"/>
      <c r="AC41" s="234" t="s">
        <v>90</v>
      </c>
      <c r="AD41" s="1032"/>
      <c r="AE41" s="1033"/>
      <c r="AF41" s="1033"/>
      <c r="AG41" s="1033"/>
      <c r="AH41" s="1034"/>
      <c r="AI41" s="1003"/>
      <c r="AJ41" s="1004"/>
      <c r="AK41" s="234" t="s">
        <v>90</v>
      </c>
      <c r="AL41" s="1032"/>
      <c r="AM41" s="1033"/>
      <c r="AN41" s="1033"/>
      <c r="AO41" s="1033"/>
      <c r="AP41" s="1034"/>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151"/>
      <c r="C42" s="1151"/>
      <c r="D42" s="1151"/>
      <c r="E42" s="1151"/>
      <c r="F42" s="1151"/>
      <c r="G42" s="1020"/>
      <c r="H42" s="1020"/>
      <c r="I42" s="1020"/>
      <c r="J42" s="1020"/>
      <c r="K42" s="1020"/>
      <c r="L42" s="1020"/>
      <c r="M42" s="1020"/>
      <c r="N42" s="1020"/>
      <c r="O42" s="1020"/>
      <c r="P42" s="1020"/>
      <c r="Q42" s="1020"/>
      <c r="R42" s="1020"/>
      <c r="S42" s="1020"/>
      <c r="T42" s="1020"/>
      <c r="U42" s="192"/>
      <c r="V42" s="185"/>
      <c r="W42" s="235"/>
      <c r="X42" s="235"/>
      <c r="Y42" s="235"/>
      <c r="Z42" s="235"/>
      <c r="AA42" s="529"/>
      <c r="AB42" s="529"/>
      <c r="AC42" s="236"/>
      <c r="AD42" s="990" t="s">
        <v>17</v>
      </c>
      <c r="AE42" s="990"/>
      <c r="AF42" s="990"/>
      <c r="AG42" s="990"/>
      <c r="AH42" s="990"/>
      <c r="AI42" s="529"/>
      <c r="AJ42" s="529"/>
      <c r="AK42" s="236"/>
      <c r="AL42" s="990" t="s">
        <v>17</v>
      </c>
      <c r="AM42" s="990"/>
      <c r="AN42" s="990"/>
      <c r="AO42" s="990"/>
      <c r="AP42" s="990"/>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1" t="s">
        <v>2224</v>
      </c>
      <c r="C44" s="1151"/>
      <c r="D44" s="1151"/>
      <c r="E44" s="1151"/>
      <c r="F44" s="1151"/>
      <c r="G44" s="1020" t="s">
        <v>2161</v>
      </c>
      <c r="H44" s="1020"/>
      <c r="I44" s="1020"/>
      <c r="J44" s="1020"/>
      <c r="K44" s="1020"/>
      <c r="L44" s="1020"/>
      <c r="M44" s="1020"/>
      <c r="N44" s="1020"/>
      <c r="O44" s="1020"/>
      <c r="P44" s="1020"/>
      <c r="Q44" s="1020"/>
      <c r="R44" s="1020"/>
      <c r="S44" s="1020"/>
      <c r="T44" s="1020"/>
      <c r="U44" s="218"/>
      <c r="V44" s="526" t="str">
        <f>IFERROR(IF(OR(G9="特定加算Ⅰ",G9="特定加算Ⅱ"),"✓",""),"")</f>
        <v/>
      </c>
      <c r="W44" s="1021" t="s">
        <v>16</v>
      </c>
      <c r="X44" s="1022"/>
      <c r="Y44" s="1022"/>
      <c r="Z44" s="1023"/>
      <c r="AA44" s="1003" t="s">
        <v>14</v>
      </c>
      <c r="AB44" s="1004"/>
      <c r="AC44" s="220"/>
      <c r="AD44" s="990" t="s">
        <v>16</v>
      </c>
      <c r="AE44" s="990"/>
      <c r="AF44" s="990"/>
      <c r="AG44" s="990"/>
      <c r="AH44" s="990"/>
      <c r="AI44" s="1003" t="s">
        <v>14</v>
      </c>
      <c r="AJ44" s="1004"/>
      <c r="AK44" s="220"/>
      <c r="AL44" s="990" t="s">
        <v>16</v>
      </c>
      <c r="AM44" s="990"/>
      <c r="AN44" s="990"/>
      <c r="AO44" s="990"/>
      <c r="AP44" s="990"/>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151"/>
      <c r="C45" s="1151"/>
      <c r="D45" s="1151"/>
      <c r="E45" s="1151"/>
      <c r="F45" s="1151"/>
      <c r="G45" s="1020"/>
      <c r="H45" s="1020"/>
      <c r="I45" s="1020"/>
      <c r="J45" s="1020"/>
      <c r="K45" s="1020"/>
      <c r="L45" s="1020"/>
      <c r="M45" s="1020"/>
      <c r="N45" s="1020"/>
      <c r="O45" s="1020"/>
      <c r="P45" s="1020"/>
      <c r="Q45" s="1020"/>
      <c r="R45" s="1020"/>
      <c r="S45" s="1020"/>
      <c r="T45" s="1020"/>
      <c r="U45" s="218"/>
      <c r="V45" s="526" t="str">
        <f>IFERROR(IF(G9="特定加算なし","✓",""),"")</f>
        <v>✓</v>
      </c>
      <c r="W45" s="1021" t="s">
        <v>17</v>
      </c>
      <c r="X45" s="1022"/>
      <c r="Y45" s="1022"/>
      <c r="Z45" s="1023"/>
      <c r="AA45" s="1003"/>
      <c r="AB45" s="1004"/>
      <c r="AC45" s="220"/>
      <c r="AD45" s="990" t="s">
        <v>17</v>
      </c>
      <c r="AE45" s="990"/>
      <c r="AF45" s="990"/>
      <c r="AG45" s="990"/>
      <c r="AH45" s="990"/>
      <c r="AI45" s="1003"/>
      <c r="AJ45" s="1004"/>
      <c r="AK45" s="220"/>
      <c r="AL45" s="990" t="s">
        <v>17</v>
      </c>
      <c r="AM45" s="990"/>
      <c r="AN45" s="990"/>
      <c r="AO45" s="990"/>
      <c r="AP45" s="990"/>
      <c r="AS45" s="1000"/>
      <c r="AT45" s="1001"/>
      <c r="AU45" s="1001"/>
      <c r="AV45" s="1001"/>
      <c r="AW45" s="1001"/>
      <c r="AX45" s="1001"/>
      <c r="AY45" s="1001"/>
      <c r="AZ45" s="1001"/>
      <c r="BA45" s="1001"/>
      <c r="BB45" s="1001"/>
      <c r="BC45" s="1001"/>
      <c r="BD45" s="1001"/>
      <c r="BE45" s="1001"/>
      <c r="BF45" s="1001"/>
      <c r="BG45" s="1001"/>
      <c r="BH45" s="1002"/>
      <c r="BO45" s="238"/>
    </row>
    <row r="46" spans="2:82" ht="11.25" customHeight="1">
      <c r="B46" s="224"/>
      <c r="AJ46" s="239"/>
      <c r="AK46" s="239"/>
      <c r="AL46" s="239"/>
      <c r="AM46" s="239"/>
      <c r="AN46" s="239"/>
      <c r="AO46" s="239"/>
      <c r="AP46" s="239"/>
    </row>
    <row r="47" spans="2:82" ht="21" customHeight="1">
      <c r="B47" s="1146" t="s">
        <v>2317</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8"/>
      <c r="C48" s="1149"/>
      <c r="D48" s="1149"/>
      <c r="E48" s="1149"/>
      <c r="F48" s="1150"/>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1003" t="s">
        <v>14</v>
      </c>
      <c r="AB48" s="1004"/>
      <c r="AC48" s="1164" t="str">
        <f>IF(OR(F15=4,F15=5),"R6.6","R"&amp;D15&amp;"."&amp;F15)&amp;"～R"&amp;K15&amp;"."&amp;M15</f>
        <v>R6.6～R7.3</v>
      </c>
      <c r="AD48" s="1164"/>
      <c r="AE48" s="1164"/>
      <c r="AF48" s="1164"/>
      <c r="AG48" s="1164"/>
      <c r="AH48" s="1164"/>
      <c r="AS48" s="1012" t="str">
        <f>IFERROR(IF(AND(OR(AP58=1,AP58=2),OR(AP59=1,AP59=2),OR(AP60=1,AP60=2)),"処遇加算Ⅰ",IF(AND(OR(AP58=1,AP58=2),OR(AP59=1,AP59=2),OR(AP60=0,AP60=3)),"処遇加算Ⅱ",IF(OR(OR(AP58=1,AP58=2),OR(AP59=1,AP59=2)),"処遇加算Ⅲ",""))),"")</f>
        <v>処遇加算Ⅱ</v>
      </c>
      <c r="AT48" s="1012"/>
      <c r="AU48" s="1012"/>
      <c r="AV48" s="1012"/>
      <c r="AW48" s="1012" t="str">
        <f>IFERROR(IF(AND(AP61=1,AP62=1,AP63=1),"特定加算Ⅰ",IF(AND(AP61=1,AP62=2,AP63=1),"特定加算Ⅱ",IF(OR(AP61=2,AP62=2,AP63=2),"特定加算なし",""))),"")</f>
        <v>特定加算なし</v>
      </c>
      <c r="AX48" s="1012"/>
      <c r="AY48" s="1012"/>
      <c r="AZ48" s="1012"/>
      <c r="BA48" s="1012" t="str">
        <f>IFERROR(IF(OR(L9="ベア加算",AND(L9="ベア加算なし",AP57=1)),"ベア加算",IF(AP57=2,"ベア加算なし","")),"")</f>
        <v>ベア加算</v>
      </c>
      <c r="BB48" s="1012"/>
      <c r="BC48" s="1012"/>
      <c r="BD48" s="1012"/>
      <c r="BE48" s="1013" t="str">
        <f>AS48&amp;AW48&amp;BA48</f>
        <v>処遇加算Ⅱ特定加算なしベア加算</v>
      </c>
      <c r="BF48" s="1013"/>
      <c r="BG48" s="1013"/>
      <c r="BH48" s="1013"/>
      <c r="BI48" s="1013"/>
      <c r="BJ48" s="1013"/>
      <c r="BK48" s="1013"/>
      <c r="BL48" s="1013"/>
      <c r="BM48" s="1013"/>
      <c r="BN48" s="1013"/>
      <c r="BO48" s="1013"/>
      <c r="BP48" s="1013"/>
      <c r="BQ48" s="241"/>
      <c r="BR48" s="241"/>
      <c r="BS48" s="241"/>
      <c r="BT48" s="241"/>
      <c r="BU48" s="241"/>
      <c r="BV48" s="241"/>
      <c r="BW48" s="241"/>
      <c r="BX48" s="241"/>
      <c r="BY48" s="241"/>
      <c r="BZ48" s="241"/>
      <c r="CD48" s="242"/>
    </row>
    <row r="49" spans="2:84" ht="18" customHeight="1">
      <c r="B49" s="1152" t="s">
        <v>2163</v>
      </c>
      <c r="C49" s="1153"/>
      <c r="D49" s="1153"/>
      <c r="E49" s="1153"/>
      <c r="F49" s="1154"/>
      <c r="G49" s="1137" t="str">
        <f>IFERROR(IF(AND(OR(AH58=1,AH58=2),OR(AH59=1,AH59=2),OR(AH60=1,AH60=2)),"処遇加算Ⅰ",IF(AND(OR(AH58=1,AH58=2),OR(AH59=1,AH59=2),OR(AH60=0,AH60=3)),"処遇加算Ⅱ",IF(OR(OR(AH58=1,AH58=2),OR(AH59=1,AH59=2)),"処遇加算Ⅲ",""))),"")</f>
        <v>処遇加算Ⅱ</v>
      </c>
      <c r="H49" s="1138"/>
      <c r="I49" s="1138"/>
      <c r="J49" s="1138"/>
      <c r="K49" s="1163"/>
      <c r="L49" s="1137" t="str">
        <f>IFERROR(IF(G9="","",IF(AND(AH61=1,AH62=1,AH63=1),"特定加算Ⅰ",IF(AND(AH61=1,AH62=2,AH63=1),"特定加算Ⅱ",IF(OR(AH61=2,AH62=2,AH63=2),"特定加算なし","")))),"")</f>
        <v>特定加算なし</v>
      </c>
      <c r="M49" s="1138"/>
      <c r="N49" s="1138"/>
      <c r="O49" s="1138"/>
      <c r="P49" s="1139"/>
      <c r="Q49" s="1140" t="str">
        <f>IFERROR(IF(OR(L9="ベア加算",AND(L9="ベア加算なし",AH57=1)),"ベア加算",IF(AH57=2,"ベア加算なし","")),"")</f>
        <v>ベア加算</v>
      </c>
      <c r="R49" s="1138"/>
      <c r="S49" s="1138"/>
      <c r="T49" s="1138"/>
      <c r="U49" s="1139"/>
      <c r="V49" s="1141" t="s">
        <v>12</v>
      </c>
      <c r="W49" s="1142"/>
      <c r="X49" s="1142"/>
      <c r="Y49" s="1142"/>
      <c r="Z49" s="1142"/>
      <c r="AA49" s="1055"/>
      <c r="AB49" s="1055"/>
      <c r="AC49" s="1035" t="str">
        <f>IFERROR(VLOOKUP(BE48,【参考】数式用2!E6:F23,2,FALSE),"")</f>
        <v>新加算Ⅳ</v>
      </c>
      <c r="AD49" s="1036"/>
      <c r="AE49" s="1036"/>
      <c r="AF49" s="1036"/>
      <c r="AG49" s="1036"/>
      <c r="AH49" s="1037"/>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52" t="s">
        <v>2164</v>
      </c>
      <c r="C50" s="1153"/>
      <c r="D50" s="1153"/>
      <c r="E50" s="1153"/>
      <c r="F50" s="1154"/>
      <c r="G50" s="1158">
        <f>IFERROR(VLOOKUP(Y5,【参考】数式用!$A$5:$J$27,MATCH(G49,【参考】数式用!$B$4:$J$4,0)+1,0),"")</f>
        <v>7.3999999999999996E-2</v>
      </c>
      <c r="H50" s="1159"/>
      <c r="I50" s="1159"/>
      <c r="J50" s="1159"/>
      <c r="K50" s="1160"/>
      <c r="L50" s="1158">
        <f>IFERROR(VLOOKUP(Y5,【参考】数式用!$A$5:$J$27,MATCH(L49,【参考】数式用!$B$4:$J$4,0)+1,0),"")</f>
        <v>0</v>
      </c>
      <c r="M50" s="1159"/>
      <c r="N50" s="1159"/>
      <c r="O50" s="1159"/>
      <c r="P50" s="1161"/>
      <c r="Q50" s="1162">
        <f>IFERROR(VLOOKUP(Y5,【参考】数式用!$A$5:$J$27,MATCH(Q49,【参考】数式用!$B$4:$J$4,0)+1,0),"")</f>
        <v>1.7000000000000001E-2</v>
      </c>
      <c r="R50" s="1159"/>
      <c r="S50" s="1159"/>
      <c r="T50" s="1159"/>
      <c r="U50" s="1161"/>
      <c r="V50" s="1117">
        <f>SUM(G50,L50,Q50)</f>
        <v>9.0999999999999998E-2</v>
      </c>
      <c r="W50" s="1118"/>
      <c r="X50" s="1118"/>
      <c r="Y50" s="1118"/>
      <c r="Z50" s="1118"/>
      <c r="AA50" s="1055"/>
      <c r="AB50" s="1055"/>
      <c r="AC50" s="1171">
        <f>IFERROR(VLOOKUP(Y5,【参考】数式用!$A$5:$AB$27,MATCH(AC49,【参考】数式用!$B$4:$AB$4,0)+1,FALSE),"")</f>
        <v>0.106</v>
      </c>
      <c r="AD50" s="1172"/>
      <c r="AE50" s="1172"/>
      <c r="AF50" s="1172"/>
      <c r="AG50" s="1172"/>
      <c r="AH50" s="1173"/>
      <c r="AS50" s="1010" t="s">
        <v>2195</v>
      </c>
      <c r="AT50" s="1010"/>
      <c r="AU50" s="1010"/>
      <c r="AV50" s="1010"/>
      <c r="AW50" s="1010" t="s">
        <v>2196</v>
      </c>
      <c r="AX50" s="1010"/>
      <c r="AY50" s="1010"/>
      <c r="AZ50" s="1010"/>
      <c r="BA50" s="1010" t="s">
        <v>15</v>
      </c>
      <c r="BB50" s="1010"/>
      <c r="BC50" s="1010"/>
      <c r="BD50" s="1010"/>
      <c r="BE50" s="1010" t="s">
        <v>2197</v>
      </c>
      <c r="BF50" s="1010"/>
      <c r="BG50" s="1010"/>
      <c r="BH50" s="1010"/>
      <c r="BI50" s="1010" t="s">
        <v>2200</v>
      </c>
      <c r="BJ50" s="1010"/>
      <c r="BK50" s="1010"/>
      <c r="BL50" s="1010"/>
      <c r="BM50" s="241"/>
      <c r="BN50" s="1010" t="s">
        <v>2199</v>
      </c>
      <c r="BO50" s="1010"/>
      <c r="BP50" s="1010"/>
      <c r="BQ50" s="1010"/>
      <c r="BR50" s="1010"/>
      <c r="BS50" s="1010"/>
      <c r="BT50" s="241"/>
      <c r="BV50" s="1175" t="s">
        <v>2202</v>
      </c>
      <c r="BW50" s="1176"/>
      <c r="BX50" s="1176"/>
      <c r="BY50" s="1176"/>
      <c r="BZ50" s="1176"/>
      <c r="CA50" s="1177"/>
      <c r="CD50" s="242"/>
    </row>
    <row r="51" spans="2:84" ht="17.25" customHeight="1">
      <c r="B51" s="1155" t="s">
        <v>2294</v>
      </c>
      <c r="C51" s="1156"/>
      <c r="D51" s="1156"/>
      <c r="E51" s="1156"/>
      <c r="F51" s="1157"/>
      <c r="G51" s="1028">
        <f>IFERROR(ROUNDDOWN(ROUND(AM5*G50,0)*P5,0)*H53,"")</f>
        <v>566766</v>
      </c>
      <c r="H51" s="1028"/>
      <c r="I51" s="1028"/>
      <c r="J51" s="1028"/>
      <c r="K51" s="148" t="s">
        <v>2289</v>
      </c>
      <c r="L51" s="1027">
        <f>IFERROR(ROUNDDOWN(ROUND(AM5*L50,0)*P5,0)*H53,"")</f>
        <v>0</v>
      </c>
      <c r="M51" s="1028"/>
      <c r="N51" s="1028"/>
      <c r="O51" s="1028"/>
      <c r="P51" s="148" t="s">
        <v>2289</v>
      </c>
      <c r="Q51" s="1027">
        <f>IFERROR(ROUNDDOWN(ROUND(AM5*Q50,0)*P5,0)*H53,"")</f>
        <v>130202</v>
      </c>
      <c r="R51" s="1028"/>
      <c r="S51" s="1028"/>
      <c r="T51" s="1028"/>
      <c r="U51" s="149" t="s">
        <v>2289</v>
      </c>
      <c r="V51" s="1135">
        <f>IFERROR(SUM(G51,L51,Q51),"")</f>
        <v>696968</v>
      </c>
      <c r="W51" s="1136"/>
      <c r="X51" s="1136"/>
      <c r="Y51" s="1136"/>
      <c r="Z51" s="150" t="s">
        <v>2289</v>
      </c>
      <c r="AB51" s="151"/>
      <c r="AC51" s="1027">
        <f>IFERROR(ROUNDDOWN(ROUND(AM5*AC50,0)*P5,0)*AD53,"")</f>
        <v>4059270</v>
      </c>
      <c r="AD51" s="1028"/>
      <c r="AE51" s="1028"/>
      <c r="AF51" s="1028"/>
      <c r="AG51" s="1028"/>
      <c r="AH51" s="149" t="s">
        <v>2289</v>
      </c>
      <c r="AS51" s="1015">
        <f>IFERROR(ROUNDDOWN(ROUND(AM5*(G50-B10),0)*P5,0)*H53,"")</f>
        <v>252746</v>
      </c>
      <c r="AT51" s="1015"/>
      <c r="AU51" s="1015"/>
      <c r="AV51" s="1015"/>
      <c r="AW51" s="1015">
        <f>IFERROR(ROUNDDOWN(ROUND(AM5*(L50-G10),0)*P5,0)*H53,"")</f>
        <v>0</v>
      </c>
      <c r="AX51" s="1015"/>
      <c r="AY51" s="1015"/>
      <c r="AZ51" s="1015"/>
      <c r="BA51" s="1015">
        <f>IFERROR(ROUNDDOWN(ROUND(AM5*(Q50-L10),0)*P5,0)*H53,"")</f>
        <v>130202</v>
      </c>
      <c r="BB51" s="1015"/>
      <c r="BC51" s="1015"/>
      <c r="BD51" s="1015"/>
      <c r="BE51" s="1015">
        <f>IFERROR(ROUNDDOWN(ROUND(AM5*(AC50-Q10),0)*P5,0)*AD53,"")</f>
        <v>2489170</v>
      </c>
      <c r="BF51" s="1015"/>
      <c r="BG51" s="1015"/>
      <c r="BH51" s="1015"/>
      <c r="BI51" s="1015">
        <f>SUM(AS51:BH51)</f>
        <v>2872118</v>
      </c>
      <c r="BJ51" s="1015"/>
      <c r="BK51" s="1015"/>
      <c r="BL51" s="1015"/>
      <c r="BM51" s="241"/>
      <c r="BN51" s="1015">
        <f>IFERROR(ROUNDDOWN(ROUNDDOWN(ROUND(AM5*(VLOOKUP(Y5,【参考】数式用!$A$5:$AB$27,14,FALSE)),0)*P5,0)*AD53*0.5,0),"")</f>
        <v>2029635</v>
      </c>
      <c r="BO51" s="1015"/>
      <c r="BP51" s="1015"/>
      <c r="BQ51" s="1015"/>
      <c r="BR51" s="1015"/>
      <c r="BS51" s="1015"/>
      <c r="BT51" s="241"/>
      <c r="BV51" s="1178">
        <f>IF(AND(Q49="ベア加算なし",BA48="ベア加算"),ROUNDDOWN(ROUND(AM5*VLOOKUP(Y5,【参考】数式用!$A$5:$AB$27,9,FALSE),0)*P5,0)*AD53,0)</f>
        <v>0</v>
      </c>
      <c r="BW51" s="1179"/>
      <c r="BX51" s="1179"/>
      <c r="BY51" s="1179"/>
      <c r="BZ51" s="1179"/>
      <c r="CA51" s="1180"/>
      <c r="CD51" s="242"/>
    </row>
    <row r="52" spans="2:84" ht="13.5" customHeight="1">
      <c r="B52" s="1155"/>
      <c r="C52" s="1156"/>
      <c r="D52" s="1156"/>
      <c r="E52" s="1156"/>
      <c r="F52" s="1157"/>
      <c r="G52" s="1031" t="str">
        <f>IFERROR("("&amp;TEXT(G51/H53,"#,##0円")&amp;"/月)","")</f>
        <v>(283,383円/月)</v>
      </c>
      <c r="H52" s="1026"/>
      <c r="I52" s="1026"/>
      <c r="J52" s="1026"/>
      <c r="K52" s="1026"/>
      <c r="L52" s="1026" t="str">
        <f>IFERROR("("&amp;TEXT(L51/H53,"#,##0円")&amp;"/月)","")</f>
        <v>(0円/月)</v>
      </c>
      <c r="M52" s="1026"/>
      <c r="N52" s="1026"/>
      <c r="O52" s="1026"/>
      <c r="P52" s="1026"/>
      <c r="Q52" s="1026" t="str">
        <f>IFERROR("("&amp;TEXT(Q51/H53,"#,##0円")&amp;"/月)","")</f>
        <v>(65,101円/月)</v>
      </c>
      <c r="R52" s="1026"/>
      <c r="S52" s="1026"/>
      <c r="T52" s="1026"/>
      <c r="U52" s="1026"/>
      <c r="V52" s="1026" t="str">
        <f>IFERROR("("&amp;TEXT(V51/H53,"#,##0円")&amp;"/月)","")</f>
        <v>(348,484円/月)</v>
      </c>
      <c r="W52" s="1026"/>
      <c r="X52" s="1026"/>
      <c r="Y52" s="1026"/>
      <c r="Z52" s="1026"/>
      <c r="AB52" s="151"/>
      <c r="AC52" s="1029" t="str">
        <f>IFERROR("("&amp;TEXT(AC51/AD53,"#,##0円")&amp;"/月)","")</f>
        <v>(405,927円/月)</v>
      </c>
      <c r="AD52" s="1030"/>
      <c r="AE52" s="1030"/>
      <c r="AF52" s="1030"/>
      <c r="AG52" s="1030"/>
      <c r="AH52" s="103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13" t="s">
        <v>244</v>
      </c>
      <c r="V56" s="1013"/>
      <c r="W56" s="1013"/>
      <c r="X56" s="1013"/>
      <c r="Y56" s="1013"/>
      <c r="Z56" s="1013"/>
      <c r="AA56" s="245"/>
      <c r="AB56" s="249"/>
      <c r="AC56" s="1013" t="str">
        <f>IF(F15=4,"R6.4～R6.5",IF(F15=5,"R6.5",""))</f>
        <v>R6.4～R6.5</v>
      </c>
      <c r="AD56" s="1013"/>
      <c r="AE56" s="1013"/>
      <c r="AF56" s="1013"/>
      <c r="AG56" s="1013"/>
      <c r="AH56" s="1013"/>
      <c r="AI56" s="250"/>
      <c r="AJ56" s="249"/>
      <c r="AK56" s="1013" t="str">
        <f>IF(OR(F15=4,F15=5),"R6.6","R"&amp;D15&amp;"."&amp;F15)&amp;"～R"&amp;K15&amp;"."&amp;M15</f>
        <v>R6.6～R7.3</v>
      </c>
      <c r="AL56" s="1013"/>
      <c r="AM56" s="1013"/>
      <c r="AN56" s="1013"/>
      <c r="AO56" s="1013"/>
      <c r="AP56" s="1013"/>
      <c r="AQ56" s="245"/>
      <c r="AR56" s="245"/>
      <c r="AS56" s="1016" t="s">
        <v>2420</v>
      </c>
      <c r="AT56" s="1016"/>
      <c r="AU56" s="1016"/>
      <c r="AV56" s="1016"/>
      <c r="AW56" s="1016" t="s">
        <v>2419</v>
      </c>
      <c r="AX56" s="1016"/>
      <c r="AY56" s="1016"/>
      <c r="AZ56" s="1016"/>
    </row>
    <row r="57" spans="2:84" ht="15.95" customHeight="1">
      <c r="U57" s="1010" t="s">
        <v>2203</v>
      </c>
      <c r="V57" s="1010"/>
      <c r="W57" s="1010"/>
      <c r="X57" s="1010"/>
      <c r="Y57" s="1010"/>
      <c r="Z57" s="527">
        <f>IF(AND(B9&lt;&gt;"処遇加算なし",F15=4),IF(V21="✓",1,IF(V22="✓",2,"")),"")</f>
        <v>2</v>
      </c>
      <c r="AA57" s="245"/>
      <c r="AB57" s="249"/>
      <c r="AC57" s="1010" t="s">
        <v>2203</v>
      </c>
      <c r="AD57" s="1010"/>
      <c r="AE57" s="1010"/>
      <c r="AF57" s="1010"/>
      <c r="AG57" s="1010"/>
      <c r="AH57" s="170">
        <f>IF(AND(F15&lt;&gt;4,F15&lt;&gt;5),0,IF(AT8="○",1,0))</f>
        <v>1</v>
      </c>
      <c r="AI57" s="253"/>
      <c r="AJ57" s="249"/>
      <c r="AK57" s="1010" t="s">
        <v>2203</v>
      </c>
      <c r="AL57" s="1010"/>
      <c r="AM57" s="1010"/>
      <c r="AN57" s="1010"/>
      <c r="AO57" s="1010"/>
      <c r="AP57" s="170">
        <f>IF(AT8="○",1,0)</f>
        <v>1</v>
      </c>
      <c r="AQ57" s="245"/>
      <c r="AR57" s="245"/>
      <c r="AS57" s="1009"/>
      <c r="AT57" s="1009"/>
      <c r="AU57" s="1009"/>
      <c r="AV57" s="1009"/>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19" t="s">
        <v>2204</v>
      </c>
      <c r="V58" s="1019"/>
      <c r="W58" s="1019"/>
      <c r="X58" s="1019"/>
      <c r="Y58" s="1019"/>
      <c r="Z58" s="527">
        <f>IF(AND(B9&lt;&gt;"処遇加算なし",F15=4),IF(V24="✓",1,IF(V25="✓",2,IF(V26="✓",3,""))),"")</f>
        <v>2</v>
      </c>
      <c r="AA58" s="245"/>
      <c r="AB58" s="249"/>
      <c r="AC58" s="1019" t="s">
        <v>2204</v>
      </c>
      <c r="AD58" s="1019"/>
      <c r="AE58" s="1019"/>
      <c r="AF58" s="1019"/>
      <c r="AG58" s="1019"/>
      <c r="AH58" s="170">
        <v>2</v>
      </c>
      <c r="AI58" s="253"/>
      <c r="AJ58" s="249"/>
      <c r="AK58" s="1019" t="s">
        <v>2204</v>
      </c>
      <c r="AL58" s="1019"/>
      <c r="AM58" s="1019"/>
      <c r="AN58" s="1019"/>
      <c r="AO58" s="1019"/>
      <c r="AP58" s="170">
        <v>2</v>
      </c>
      <c r="AQ58" s="245"/>
      <c r="AR58" s="245"/>
      <c r="AS58" s="1010" t="str">
        <f>IF(OR(AND(Z58=1,AH58=3),AND(Z58=1,AP58=3),AND(Z58=2,AH58=3,AH59=3),AND(Z58=2,AP58=3,AP59=3)),"○","")</f>
        <v/>
      </c>
      <c r="AT58" s="1010"/>
      <c r="AU58" s="1010"/>
      <c r="AV58" s="1010"/>
      <c r="AW58" s="1010" t="str">
        <f>IF(OR(AND(Z58=1,AH58=2),AND(Z58=1,AP58=2),AND(Z58=2,AH58=2,AH59=2),AND(Z58=2,AP58=2,AP59=2)),"○","")</f>
        <v/>
      </c>
      <c r="AX58" s="1010"/>
      <c r="AY58" s="1010"/>
      <c r="AZ58" s="1010"/>
      <c r="BJ58" s="251"/>
      <c r="BL58" s="251"/>
      <c r="BM58" s="251"/>
      <c r="BN58" s="251"/>
      <c r="BO58" s="251"/>
      <c r="BP58" s="251"/>
      <c r="BQ58" s="251"/>
      <c r="BR58" s="251"/>
      <c r="BS58" s="251"/>
      <c r="BT58" s="251"/>
      <c r="BU58" s="251"/>
      <c r="BV58" s="251"/>
      <c r="BW58" s="251"/>
      <c r="BX58" s="251"/>
      <c r="BY58" s="251"/>
      <c r="BZ58" s="251"/>
      <c r="CB58" s="254"/>
    </row>
    <row r="59" spans="2:84" ht="15.95" customHeight="1">
      <c r="U59" s="1019" t="s">
        <v>2205</v>
      </c>
      <c r="V59" s="1019"/>
      <c r="W59" s="1019"/>
      <c r="X59" s="1019"/>
      <c r="Y59" s="1019"/>
      <c r="Z59" s="527">
        <f>IF(AND(B9&lt;&gt;"処遇加算なし",F15=4),IF(V28="✓",1,IF(V29="✓",2,IF(V30="✓",3,""))),"")</f>
        <v>2</v>
      </c>
      <c r="AA59" s="245"/>
      <c r="AB59" s="249"/>
      <c r="AC59" s="1019" t="s">
        <v>2205</v>
      </c>
      <c r="AD59" s="1019"/>
      <c r="AE59" s="1019"/>
      <c r="AF59" s="1019"/>
      <c r="AG59" s="1019"/>
      <c r="AH59" s="170">
        <v>1</v>
      </c>
      <c r="AI59" s="253"/>
      <c r="AJ59" s="249"/>
      <c r="AK59" s="1019" t="s">
        <v>2205</v>
      </c>
      <c r="AL59" s="1019"/>
      <c r="AM59" s="1019"/>
      <c r="AN59" s="1019"/>
      <c r="AO59" s="1019"/>
      <c r="AP59" s="170">
        <f>IF(AV8="○",1,3)</f>
        <v>1</v>
      </c>
      <c r="AQ59" s="245"/>
      <c r="AR59" s="245"/>
      <c r="AS59" s="1010" t="str">
        <f>IF(OR(AND(Z59=1,AH59=3),AND(Z59=1,AP59=3),AND(Z59=2,AH58=3,AH59=3),AND(Z59=2,AP58=3,AP59=3)),"○","")</f>
        <v/>
      </c>
      <c r="AT59" s="1010"/>
      <c r="AU59" s="1010"/>
      <c r="AV59" s="1010"/>
      <c r="AW59" s="1010" t="str">
        <f>IF(OR(AND(Z59=1,AH58=2),AND(Z59=1,AP58=2),AND(Z59=2,AH58=2,AH59=2),AND(Z59=2,AP58=2,AP59=2)),"○","")</f>
        <v/>
      </c>
      <c r="AX59" s="1010"/>
      <c r="AY59" s="1010"/>
      <c r="AZ59" s="1010"/>
      <c r="BJ59" s="251"/>
      <c r="BL59" s="251"/>
      <c r="BM59" s="251"/>
      <c r="BN59" s="251"/>
      <c r="BO59" s="251"/>
      <c r="BP59" s="251"/>
      <c r="BQ59" s="251"/>
      <c r="BR59" s="251"/>
      <c r="BS59" s="251"/>
      <c r="BT59" s="251"/>
      <c r="BU59" s="251"/>
      <c r="BV59" s="251"/>
      <c r="BW59" s="251"/>
      <c r="BX59" s="251"/>
      <c r="BY59" s="251"/>
      <c r="BZ59" s="251"/>
      <c r="CB59" s="254"/>
    </row>
    <row r="60" spans="2:84" ht="15.95" customHeight="1">
      <c r="U60" s="1019" t="s">
        <v>2206</v>
      </c>
      <c r="V60" s="1019"/>
      <c r="W60" s="1019"/>
      <c r="X60" s="1019"/>
      <c r="Y60" s="1019"/>
      <c r="Z60" s="527">
        <f>IF(AND(B9&lt;&gt;"処遇加算なし",F15=4),IF(V32="✓",1,IF(V33="✓",2,"")),"")</f>
        <v>2</v>
      </c>
      <c r="AA60" s="245"/>
      <c r="AB60" s="249"/>
      <c r="AC60" s="1019" t="s">
        <v>2206</v>
      </c>
      <c r="AD60" s="1019"/>
      <c r="AE60" s="1019"/>
      <c r="AF60" s="1019"/>
      <c r="AG60" s="1019"/>
      <c r="AH60" s="170">
        <f>IF(AND(F15&lt;&gt;4,F15&lt;&gt;5),0,IF(AW8="○",1,3))</f>
        <v>3</v>
      </c>
      <c r="AI60" s="253"/>
      <c r="AJ60" s="249"/>
      <c r="AK60" s="1019" t="s">
        <v>2206</v>
      </c>
      <c r="AL60" s="1019"/>
      <c r="AM60" s="1019"/>
      <c r="AN60" s="1019"/>
      <c r="AO60" s="1019"/>
      <c r="AP60" s="170">
        <f>IF(AW8="○",1,3)</f>
        <v>3</v>
      </c>
      <c r="AQ60" s="245"/>
      <c r="AR60" s="245"/>
      <c r="AS60" s="1011" t="str">
        <f>IF(OR(AND(Z60=1,AH60=3),AND(Z60=1,AP60=3)),"○","")</f>
        <v/>
      </c>
      <c r="AT60" s="1011"/>
      <c r="AU60" s="1011"/>
      <c r="AV60" s="1011"/>
      <c r="AW60" s="1011" t="str">
        <f>IF(OR(AND(Z60=1,AH60=2),AND(Z60=1,AP60=2)),"○","")</f>
        <v/>
      </c>
      <c r="AX60" s="1011"/>
      <c r="AY60" s="1011"/>
      <c r="AZ60" s="1011"/>
      <c r="BJ60" s="251"/>
      <c r="BL60" s="251"/>
      <c r="BM60" s="251"/>
      <c r="BN60" s="251"/>
      <c r="BO60" s="251"/>
      <c r="BP60" s="251"/>
      <c r="BQ60" s="251"/>
      <c r="BR60" s="251"/>
      <c r="BS60" s="251"/>
      <c r="BT60" s="251"/>
      <c r="BU60" s="251"/>
      <c r="BV60" s="251"/>
      <c r="BW60" s="251"/>
      <c r="BX60" s="251"/>
      <c r="BY60" s="251"/>
      <c r="BZ60" s="251"/>
      <c r="CB60" s="254"/>
    </row>
    <row r="61" spans="2:84" ht="15.95" customHeight="1">
      <c r="U61" s="1019" t="s">
        <v>2207</v>
      </c>
      <c r="V61" s="1019"/>
      <c r="W61" s="1019"/>
      <c r="X61" s="1019"/>
      <c r="Y61" s="1019"/>
      <c r="Z61" s="527">
        <f>IF(AND(B9&lt;&gt;"処遇加算なし",F15=4),IF(V36="✓",1,IF(V37="✓",2,"")),"")</f>
        <v>2</v>
      </c>
      <c r="AA61" s="245"/>
      <c r="AB61" s="249"/>
      <c r="AC61" s="1019" t="s">
        <v>2207</v>
      </c>
      <c r="AD61" s="1019"/>
      <c r="AE61" s="1019"/>
      <c r="AF61" s="1019"/>
      <c r="AG61" s="1019"/>
      <c r="AH61" s="170">
        <f>IF(AND(F15&lt;&gt;4,F15&lt;&gt;5),0,IF(AX8="○",1,2))</f>
        <v>2</v>
      </c>
      <c r="AI61" s="253"/>
      <c r="AJ61" s="249"/>
      <c r="AK61" s="1019" t="s">
        <v>2207</v>
      </c>
      <c r="AL61" s="1019"/>
      <c r="AM61" s="1019"/>
      <c r="AN61" s="1019"/>
      <c r="AO61" s="1019"/>
      <c r="AP61" s="170">
        <f>IF(AX8="○",1,2)</f>
        <v>2</v>
      </c>
      <c r="AQ61" s="245"/>
      <c r="AR61" s="245"/>
      <c r="AS61" s="1010" t="str">
        <f>IF(OR(AND(Z61=1,AH61=2),AND(Z61=1,AP61=2)),"○","")</f>
        <v/>
      </c>
      <c r="AT61" s="1010"/>
      <c r="AU61" s="1010"/>
      <c r="AV61" s="1010"/>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19" t="s">
        <v>2208</v>
      </c>
      <c r="V62" s="1019"/>
      <c r="W62" s="1019"/>
      <c r="X62" s="1019"/>
      <c r="Y62" s="1019"/>
      <c r="Z62" s="527">
        <f>IF(AND(B9&lt;&gt;"処遇加算なし",F15=4),IF(V40="✓",1,IF(V41="✓",2,"")),"")</f>
        <v>2</v>
      </c>
      <c r="AA62" s="245"/>
      <c r="AB62" s="249"/>
      <c r="AC62" s="1019" t="s">
        <v>2208</v>
      </c>
      <c r="AD62" s="1019"/>
      <c r="AE62" s="1019"/>
      <c r="AF62" s="1019"/>
      <c r="AG62" s="1019"/>
      <c r="AH62" s="170">
        <f>IF(AND(F15&lt;&gt;4,F15&lt;&gt;5),0,IF(AY8="○",1,2))</f>
        <v>2</v>
      </c>
      <c r="AI62" s="253"/>
      <c r="AJ62" s="249"/>
      <c r="AK62" s="1019" t="s">
        <v>2208</v>
      </c>
      <c r="AL62" s="1019"/>
      <c r="AM62" s="1019"/>
      <c r="AN62" s="1019"/>
      <c r="AO62" s="1019"/>
      <c r="AP62" s="170">
        <f>IF(AY8="○",1,2)</f>
        <v>2</v>
      </c>
      <c r="AQ62" s="245"/>
      <c r="AR62" s="245"/>
      <c r="AS62" s="1010" t="str">
        <f>IF(OR(AND(Z62=1,AH62=2),AND(Z62=1,AP62=2)),"○","")</f>
        <v/>
      </c>
      <c r="AT62" s="1010"/>
      <c r="AU62" s="1010"/>
      <c r="AV62" s="1010"/>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10" t="s">
        <v>2209</v>
      </c>
      <c r="V63" s="1010"/>
      <c r="W63" s="1010"/>
      <c r="X63" s="1010"/>
      <c r="Y63" s="1010"/>
      <c r="Z63" s="527">
        <f>IF(AND(B9&lt;&gt;"処遇加算なし",F15=4),IF(V44="✓",1,IF(V45="✓",2,"")),"")</f>
        <v>2</v>
      </c>
      <c r="AA63" s="245"/>
      <c r="AB63" s="249"/>
      <c r="AC63" s="1010" t="s">
        <v>2209</v>
      </c>
      <c r="AD63" s="1010"/>
      <c r="AE63" s="1010"/>
      <c r="AF63" s="1010"/>
      <c r="AG63" s="1010"/>
      <c r="AH63" s="170">
        <f>IF(AND(F15&lt;&gt;4,F15&lt;&gt;5),0,IF(AZ8="○",1,2))</f>
        <v>2</v>
      </c>
      <c r="AI63" s="253"/>
      <c r="AJ63" s="249"/>
      <c r="AK63" s="1010" t="s">
        <v>2209</v>
      </c>
      <c r="AL63" s="1010"/>
      <c r="AM63" s="1010"/>
      <c r="AN63" s="1010"/>
      <c r="AO63" s="1010"/>
      <c r="AP63" s="170">
        <f>IF(AZ8="○",1,2)</f>
        <v>2</v>
      </c>
      <c r="AQ63" s="245"/>
      <c r="AR63" s="245"/>
      <c r="AS63" s="1010" t="str">
        <f>IF(OR(AND(Z63=1,AH63=2),AND(Z63=1,AP63=2)),"○","")</f>
        <v/>
      </c>
      <c r="AT63" s="1010"/>
      <c r="AU63" s="1010"/>
      <c r="AV63" s="1010"/>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gMpCF3ekYVsDO3B4nCz5AYaC6MjlUo517+Yitg/a+5g4lnOjxedFQat2ipn4qyW5b1XITdzrR5kENNKzrMjLQ==" saltValue="U1jK6xt7FW/ZqpVMAoobB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63" t="s">
        <v>2424</v>
      </c>
      <c r="O1" s="1063"/>
      <c r="P1" s="1063"/>
      <c r="Q1" s="1063"/>
      <c r="R1" s="1063"/>
      <c r="S1" s="1063"/>
      <c r="T1" s="1063"/>
      <c r="U1" s="1063"/>
      <c r="V1" s="1063"/>
      <c r="W1" s="1063"/>
      <c r="X1" s="1063"/>
      <c r="Y1" s="1063"/>
      <c r="Z1" s="1063"/>
      <c r="AA1" s="1063"/>
      <c r="AB1" s="1063"/>
      <c r="AC1" s="1063"/>
      <c r="AD1" s="1063"/>
      <c r="AE1" s="1063"/>
      <c r="AF1" s="1181" t="s">
        <v>29</v>
      </c>
      <c r="AG1" s="1181"/>
      <c r="AH1" s="1181"/>
      <c r="AI1" s="1182" t="str">
        <f>IF(G5="","",G5)</f>
        <v/>
      </c>
      <c r="AJ1" s="1182"/>
      <c r="AK1" s="1182"/>
      <c r="AL1" s="1182"/>
      <c r="AM1" s="1182"/>
      <c r="AN1" s="1182"/>
      <c r="AO1" s="1182"/>
      <c r="AP1" s="1182"/>
      <c r="AQ1" s="537" t="s">
        <v>2436</v>
      </c>
      <c r="AS1" s="1006" t="str">
        <f>B9&amp;G9&amp;L9</f>
        <v/>
      </c>
      <c r="AT1" s="1007"/>
      <c r="AU1" s="1007"/>
      <c r="AV1" s="1007"/>
      <c r="AW1" s="1007"/>
      <c r="AX1" s="1007"/>
      <c r="AY1" s="1007"/>
      <c r="AZ1" s="1007"/>
      <c r="BA1" s="1007"/>
      <c r="BB1" s="1007"/>
      <c r="BC1" s="1007"/>
      <c r="BD1" s="1007"/>
      <c r="BE1" s="1008"/>
      <c r="BF1" s="1005" t="str">
        <f>IFERROR(VLOOKUP(Y5,【参考】数式用!$AJ$2:$AK$24,2,FALSE),"")</f>
        <v/>
      </c>
      <c r="BG1" s="1005"/>
      <c r="BH1" s="1005"/>
      <c r="BI1" s="1005"/>
      <c r="BJ1" s="1005"/>
      <c r="BK1" s="1005"/>
      <c r="BL1" s="1005"/>
      <c r="BM1" s="1005"/>
      <c r="BN1" s="1005"/>
      <c r="BO1" s="1005"/>
      <c r="BP1" s="1005"/>
      <c r="CE1" s="174" t="s">
        <v>2390</v>
      </c>
    </row>
    <row r="2" spans="1:88" s="175" customFormat="1" ht="19.5" customHeight="1" thickBot="1">
      <c r="C2" s="173"/>
      <c r="D2" s="173"/>
      <c r="E2" s="173"/>
      <c r="F2" s="173"/>
      <c r="G2" s="173"/>
      <c r="H2" s="173"/>
      <c r="I2" s="173"/>
      <c r="J2" s="173"/>
      <c r="K2" s="173"/>
      <c r="L2" s="173"/>
      <c r="M2" s="173"/>
      <c r="N2" s="1063"/>
      <c r="O2" s="1063"/>
      <c r="P2" s="1063"/>
      <c r="Q2" s="1063"/>
      <c r="R2" s="1063"/>
      <c r="S2" s="1063"/>
      <c r="T2" s="1063"/>
      <c r="U2" s="1063"/>
      <c r="V2" s="1063"/>
      <c r="W2" s="1063"/>
      <c r="X2" s="1063"/>
      <c r="Y2" s="1063"/>
      <c r="Z2" s="1063"/>
      <c r="AA2" s="1063"/>
      <c r="AB2" s="1063"/>
      <c r="AC2" s="1063"/>
      <c r="AD2" s="1063"/>
      <c r="AE2" s="1063"/>
      <c r="AF2" s="173"/>
      <c r="AG2" s="173"/>
      <c r="AH2" s="173"/>
      <c r="AI2" s="173"/>
      <c r="AJ2" s="173"/>
      <c r="AK2" s="173"/>
      <c r="AL2" s="173"/>
      <c r="AM2" s="173"/>
      <c r="AN2" s="173"/>
      <c r="AO2" s="173"/>
      <c r="AP2" s="173"/>
      <c r="AQ2" s="531"/>
      <c r="AR2" s="531"/>
      <c r="CE2" s="993" t="s">
        <v>2393</v>
      </c>
      <c r="CF2" s="993"/>
      <c r="CG2" s="993"/>
      <c r="CH2" s="993"/>
      <c r="CI2" s="1183" t="str">
        <f>IF(AI1&lt;&gt;"",1,"")</f>
        <v/>
      </c>
      <c r="CJ2" s="1184"/>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93" t="s">
        <v>2387</v>
      </c>
      <c r="CF3" s="993"/>
      <c r="CG3" s="993"/>
      <c r="CH3" s="993"/>
      <c r="CI3" s="1185" t="str">
        <f>IF(AND(L9="ベア加算",Q49="ベア加算"),1,"")</f>
        <v/>
      </c>
      <c r="CJ3" s="1186"/>
    </row>
    <row r="4" spans="1:88" ht="25.5" customHeight="1">
      <c r="B4" s="1076" t="s">
        <v>2293</v>
      </c>
      <c r="C4" s="1076"/>
      <c r="D4" s="1076"/>
      <c r="E4" s="1076"/>
      <c r="F4" s="1076"/>
      <c r="G4" s="1076" t="s">
        <v>0</v>
      </c>
      <c r="H4" s="1076"/>
      <c r="I4" s="1076"/>
      <c r="J4" s="1074" t="s">
        <v>1</v>
      </c>
      <c r="K4" s="1074"/>
      <c r="L4" s="1074"/>
      <c r="M4" s="1074"/>
      <c r="N4" s="1074"/>
      <c r="O4" s="1074"/>
      <c r="P4" s="1077" t="s">
        <v>2162</v>
      </c>
      <c r="Q4" s="1078"/>
      <c r="R4" s="1078"/>
      <c r="S4" s="1079" t="s">
        <v>2</v>
      </c>
      <c r="T4" s="1080"/>
      <c r="U4" s="1080"/>
      <c r="V4" s="1080"/>
      <c r="W4" s="1080"/>
      <c r="X4" s="1080"/>
      <c r="Y4" s="1074" t="s">
        <v>3</v>
      </c>
      <c r="Z4" s="1074"/>
      <c r="AA4" s="1074"/>
      <c r="AB4" s="1074"/>
      <c r="AC4" s="1074"/>
      <c r="AD4" s="1074"/>
      <c r="AE4" s="1074" t="s">
        <v>2159</v>
      </c>
      <c r="AF4" s="1074"/>
      <c r="AG4" s="1074"/>
      <c r="AH4" s="1074"/>
      <c r="AI4" s="1074" t="s">
        <v>2160</v>
      </c>
      <c r="AJ4" s="1074"/>
      <c r="AK4" s="1074"/>
      <c r="AL4" s="1074"/>
      <c r="AM4" s="1074" t="s">
        <v>2158</v>
      </c>
      <c r="AN4" s="1074"/>
      <c r="AO4" s="1074"/>
      <c r="AP4" s="1074"/>
      <c r="AS4" s="183"/>
      <c r="AT4" s="1014" t="s">
        <v>2253</v>
      </c>
      <c r="AU4" s="1014" t="s">
        <v>2204</v>
      </c>
      <c r="AV4" s="1014" t="s">
        <v>2205</v>
      </c>
      <c r="AW4" s="1014" t="s">
        <v>2206</v>
      </c>
      <c r="AX4" s="1014" t="s">
        <v>2207</v>
      </c>
      <c r="AY4" s="1014" t="s">
        <v>2208</v>
      </c>
      <c r="AZ4" s="1014" t="s">
        <v>2252</v>
      </c>
      <c r="BA4" s="184"/>
      <c r="CE4" s="993" t="s">
        <v>2392</v>
      </c>
      <c r="CF4" s="993"/>
      <c r="CG4" s="993"/>
      <c r="CH4" s="993"/>
      <c r="CI4" s="984" t="str">
        <f>IF(OR(OR(G49="処遇加算Ⅰ",G49="処遇加算Ⅱ"),OR(AS48="処遇加算Ⅰ",AS48="処遇加算Ⅱ")),1,"")</f>
        <v/>
      </c>
      <c r="CJ4" s="985"/>
    </row>
    <row r="5" spans="1:88" ht="33" customHeight="1">
      <c r="B5" s="1088"/>
      <c r="C5" s="1088"/>
      <c r="D5" s="1088"/>
      <c r="E5" s="1088"/>
      <c r="F5" s="1088"/>
      <c r="G5" s="1089"/>
      <c r="H5" s="1089"/>
      <c r="I5" s="1089"/>
      <c r="J5" s="1090"/>
      <c r="K5" s="1090"/>
      <c r="L5" s="1090"/>
      <c r="M5" s="1091"/>
      <c r="N5" s="1091"/>
      <c r="O5" s="1091"/>
      <c r="P5" s="1092" t="str">
        <f>IF(Y5="","",IFERROR(INDEX(【参考】数式用3!$G$3:$I$451,MATCH(M5,【参考】数式用3!$F$3:$F$451,0),MATCH(VLOOKUP(Y5,【参考】数式用3!$J$2:$K$26,2,FALSE),【参考】数式用3!$G$2:$I$2,0)),10))</f>
        <v/>
      </c>
      <c r="Q5" s="1093"/>
      <c r="R5" s="1093"/>
      <c r="S5" s="1094"/>
      <c r="T5" s="1095"/>
      <c r="U5" s="1095"/>
      <c r="V5" s="1095"/>
      <c r="W5" s="1095"/>
      <c r="X5" s="1096"/>
      <c r="Y5" s="1075"/>
      <c r="Z5" s="1075"/>
      <c r="AA5" s="1075"/>
      <c r="AB5" s="1075"/>
      <c r="AC5" s="1075"/>
      <c r="AD5" s="1075"/>
      <c r="AE5" s="1042"/>
      <c r="AF5" s="1043"/>
      <c r="AG5" s="1043"/>
      <c r="AH5" s="1044"/>
      <c r="AI5" s="1042"/>
      <c r="AJ5" s="1043"/>
      <c r="AK5" s="1043"/>
      <c r="AL5" s="1044"/>
      <c r="AM5" s="1045">
        <f>AE5-AI5</f>
        <v>0</v>
      </c>
      <c r="AN5" s="1046"/>
      <c r="AO5" s="1046"/>
      <c r="AP5" s="1047"/>
      <c r="AS5" s="183"/>
      <c r="AT5" s="1014"/>
      <c r="AU5" s="1014"/>
      <c r="AV5" s="1014"/>
      <c r="AW5" s="1014"/>
      <c r="AX5" s="1014"/>
      <c r="AY5" s="1014"/>
      <c r="AZ5" s="1014"/>
      <c r="BA5" s="184"/>
      <c r="CE5" s="993" t="s">
        <v>2386</v>
      </c>
      <c r="CF5" s="993"/>
      <c r="CG5" s="993"/>
      <c r="CH5" s="993"/>
      <c r="CI5" s="984" t="str">
        <f>IF(OR(G49="処遇加算Ⅰ",AS48="処遇加算Ⅰ"),1,"")</f>
        <v/>
      </c>
      <c r="CJ5" s="985"/>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3" t="s">
        <v>2389</v>
      </c>
      <c r="CF6" s="993"/>
      <c r="CG6" s="993"/>
      <c r="CH6" s="993"/>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174" t="s">
        <v>2388</v>
      </c>
      <c r="CF7" s="1174"/>
      <c r="CG7" s="1174"/>
      <c r="CH7" s="1174"/>
      <c r="CI7" s="984" t="str">
        <f>IF(AND(AH62=1,AD41=""),1,"")</f>
        <v/>
      </c>
      <c r="CJ7" s="985"/>
    </row>
    <row r="8" spans="1:88" ht="17.25" customHeight="1" thickBot="1">
      <c r="B8" s="1099" t="s">
        <v>2328</v>
      </c>
      <c r="C8" s="1100"/>
      <c r="D8" s="1100"/>
      <c r="E8" s="1100"/>
      <c r="F8" s="1100"/>
      <c r="G8" s="1100"/>
      <c r="H8" s="1100"/>
      <c r="I8" s="1100"/>
      <c r="J8" s="1100"/>
      <c r="K8" s="1100"/>
      <c r="L8" s="1100"/>
      <c r="M8" s="1100"/>
      <c r="N8" s="1100"/>
      <c r="O8" s="1100"/>
      <c r="P8" s="1100"/>
      <c r="Q8" s="1100"/>
      <c r="R8" s="1100"/>
      <c r="S8" s="1101"/>
      <c r="T8" s="1003" t="s">
        <v>14</v>
      </c>
      <c r="U8" s="1004"/>
      <c r="V8" s="1057" t="str">
        <f>IFERROR(IF(VLOOKUP(AS1,【参考】数式用2!E6:L23,3,FALSE)="","",VLOOKUP(AS1,【参考】数式用2!E6:L23,3,FALSE)),"")</f>
        <v/>
      </c>
      <c r="W8" s="1058"/>
      <c r="X8" s="1058"/>
      <c r="Y8" s="1058"/>
      <c r="Z8" s="1059"/>
      <c r="AA8" s="1038" t="str">
        <f>IFERROR(VLOOKUP(AS1,【参考】数式用2!E6:L23,4,FALSE),"")</f>
        <v/>
      </c>
      <c r="AB8" s="1038"/>
      <c r="AC8" s="1038"/>
      <c r="AD8" s="1038"/>
      <c r="AE8" s="1038"/>
      <c r="AF8" s="1038"/>
      <c r="AG8" s="1038"/>
      <c r="AH8" s="1038"/>
      <c r="AI8" s="1038"/>
      <c r="AJ8" s="1038"/>
      <c r="AK8" s="1038"/>
      <c r="AL8" s="1038"/>
      <c r="AM8" s="1038"/>
      <c r="AN8" s="1038"/>
      <c r="AO8" s="1038"/>
      <c r="AP8" s="1039"/>
      <c r="AS8" s="183"/>
      <c r="AT8" s="1168" t="str">
        <f>IF(L9="ベア加算","",IF(OR(V8="新加算Ⅰ",V8="新加算Ⅱ",V8="新加算Ⅲ",V8="新加算Ⅳ"),"○",""))</f>
        <v/>
      </c>
      <c r="AU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8" t="str">
        <f>IF(OR(V8="新加算Ⅰ",V8="新加算Ⅱ",V8="新加算Ⅲ",V8="新加算Ⅴ(１)",V8="新加算Ⅴ(３)",V8="新加算Ⅴ(８)"),"○","")</f>
        <v/>
      </c>
      <c r="AX8" s="1168" t="str">
        <f>IF(OR(V8="新加算Ⅰ",V8="新加算Ⅱ",V8="新加算Ⅴ(１)",V8="新加算Ⅴ(２)",V8="新加算Ⅴ(３)",V8="新加算Ⅴ(４)",V8="新加算Ⅴ(５)",V8="新加算Ⅴ(６)",V8="新加算Ⅴ(７)",V8="新加算Ⅴ(９)",V8="新加算Ⅴ(10)",V8="新加算Ⅴ(12)"),"○","")</f>
        <v/>
      </c>
      <c r="AY8" s="1168" t="str">
        <f>IF(OR(V8="新加算Ⅰ",V8="新加算Ⅴ(１)",V8="新加算Ⅴ(２)",V8="新加算Ⅴ(５)",V8="新加算Ⅴ(７)",V8="新加算Ⅴ(10)"),"○","")</f>
        <v/>
      </c>
      <c r="AZ8" s="1168" t="str">
        <f>IF(OR(V8="新加算Ⅰ",V8="新加算Ⅱ",V8="新加算Ⅴ(１)",V8="新加算Ⅴ(２)",V8="新加算Ⅴ(３)",V8="新加算Ⅴ(４)",V8="新加算Ⅴ(５)",V8="新加算Ⅴ(６)",V8="新加算Ⅴ(７)",V8="新加算Ⅴ(９)",V8="新加算Ⅴ(10)",V8="新加算Ⅴ(12)"),"○","")</f>
        <v/>
      </c>
      <c r="BA8" s="184"/>
      <c r="CE8" s="1174" t="s">
        <v>2388</v>
      </c>
      <c r="CF8" s="1174"/>
      <c r="CG8" s="1174"/>
      <c r="CH8" s="1174"/>
      <c r="CI8" s="984" t="str">
        <f>IF(AND(AP62=1,AL41=""),1,"")</f>
        <v/>
      </c>
      <c r="CJ8" s="985"/>
    </row>
    <row r="9" spans="1:88" ht="26.25" customHeight="1">
      <c r="B9" s="1102"/>
      <c r="C9" s="1103"/>
      <c r="D9" s="1103"/>
      <c r="E9" s="1103"/>
      <c r="F9" s="1104"/>
      <c r="G9" s="1105"/>
      <c r="H9" s="1106"/>
      <c r="I9" s="1106"/>
      <c r="J9" s="1106"/>
      <c r="K9" s="1107"/>
      <c r="L9" s="1108"/>
      <c r="M9" s="1109"/>
      <c r="N9" s="1109"/>
      <c r="O9" s="1109"/>
      <c r="P9" s="1110"/>
      <c r="Q9" s="1097" t="s">
        <v>2200</v>
      </c>
      <c r="R9" s="1098"/>
      <c r="S9" s="1098"/>
      <c r="T9" s="1003"/>
      <c r="U9" s="1004"/>
      <c r="V9" s="1060" t="str">
        <f>IFERROR(VLOOKUP(Y5,【参考】数式用!$A$5:$AB$27,MATCH(V8,【参考】数式用!$B$4:$AB$4,0)+1,FALSE),"")</f>
        <v/>
      </c>
      <c r="W9" s="1061"/>
      <c r="X9" s="1061"/>
      <c r="Y9" s="1061"/>
      <c r="Z9" s="1062"/>
      <c r="AA9" s="1040"/>
      <c r="AB9" s="1040"/>
      <c r="AC9" s="1040"/>
      <c r="AD9" s="1040"/>
      <c r="AE9" s="1040"/>
      <c r="AF9" s="1040"/>
      <c r="AG9" s="1040"/>
      <c r="AH9" s="1040"/>
      <c r="AI9" s="1040"/>
      <c r="AJ9" s="1040"/>
      <c r="AK9" s="1040"/>
      <c r="AL9" s="1040"/>
      <c r="AM9" s="1040"/>
      <c r="AN9" s="1040"/>
      <c r="AO9" s="1040"/>
      <c r="AP9" s="1041"/>
      <c r="AS9" s="183"/>
      <c r="AT9" s="1169"/>
      <c r="AU9" s="1169"/>
      <c r="AV9" s="1169"/>
      <c r="AW9" s="1169"/>
      <c r="AX9" s="1169"/>
      <c r="AY9" s="1169"/>
      <c r="AZ9" s="1169"/>
      <c r="BA9" s="184"/>
      <c r="CE9" s="993" t="s">
        <v>2388</v>
      </c>
      <c r="CF9" s="993"/>
      <c r="CG9" s="993"/>
      <c r="CH9" s="993"/>
      <c r="CI9" s="984" t="str">
        <f>IF(OR(AH62=1,AP62=1),1,"")</f>
        <v/>
      </c>
      <c r="CJ9" s="985"/>
    </row>
    <row r="10" spans="1:88" ht="11.25" customHeight="1">
      <c r="B10" s="1111" t="str">
        <f>IFERROR(VLOOKUP(Y5,【参考】数式用!$A$5:$J$27,MATCH(B9,【参考】数式用!$B$4:$J$4,0)+1,0),"")</f>
        <v/>
      </c>
      <c r="C10" s="1112"/>
      <c r="D10" s="1112"/>
      <c r="E10" s="1112"/>
      <c r="F10" s="1113"/>
      <c r="G10" s="1111" t="str">
        <f>IFERROR(VLOOKUP(Y5,【参考】数式用!$A$5:$J$27,MATCH(G9,【参考】数式用!$B$4:$J$4,0)+1,0),"")</f>
        <v/>
      </c>
      <c r="H10" s="1112"/>
      <c r="I10" s="1112"/>
      <c r="J10" s="1112"/>
      <c r="K10" s="1113"/>
      <c r="L10" s="1111" t="str">
        <f>IFERROR(VLOOKUP(Y5,【参考】数式用!$A$5:$J$27,MATCH(L9,【参考】数式用!$B$4:$J$4,0)+1,0),"")</f>
        <v/>
      </c>
      <c r="M10" s="1112"/>
      <c r="N10" s="1112"/>
      <c r="O10" s="1112"/>
      <c r="P10" s="1113"/>
      <c r="Q10" s="1117">
        <f>SUM(B10,G10,L10)</f>
        <v>0</v>
      </c>
      <c r="R10" s="1118"/>
      <c r="S10" s="11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3" t="s">
        <v>2391</v>
      </c>
      <c r="CF10" s="993"/>
      <c r="CG10" s="993"/>
      <c r="CH10" s="993"/>
      <c r="CI10" s="984">
        <f>IF(OR(AH63=1,AP63=1),1,0)</f>
        <v>0</v>
      </c>
      <c r="CJ10" s="985"/>
    </row>
    <row r="11" spans="1:88" s="194" customFormat="1" ht="20.25" customHeight="1" thickBot="1">
      <c r="B11" s="1114"/>
      <c r="C11" s="1115"/>
      <c r="D11" s="1115"/>
      <c r="E11" s="1115"/>
      <c r="F11" s="1116"/>
      <c r="G11" s="1114"/>
      <c r="H11" s="1115"/>
      <c r="I11" s="1115"/>
      <c r="J11" s="1115"/>
      <c r="K11" s="1116"/>
      <c r="L11" s="1114"/>
      <c r="M11" s="1115"/>
      <c r="N11" s="1115"/>
      <c r="O11" s="1115"/>
      <c r="P11" s="1116"/>
      <c r="Q11" s="1117"/>
      <c r="R11" s="1118"/>
      <c r="S11" s="1118"/>
      <c r="T11" s="1055"/>
      <c r="U11" s="1004"/>
      <c r="V11" s="1066" t="str">
        <f>IFERROR(IF(VLOOKUP(AS1,【参考】数式用2!E6:L23,5,FALSE)="","",VLOOKUP(AS1,【参考】数式用2!E6:L23,5,FALSE)),"")</f>
        <v/>
      </c>
      <c r="W11" s="1066"/>
      <c r="X11" s="1066"/>
      <c r="Y11" s="1066"/>
      <c r="Z11" s="1066"/>
      <c r="AA11" s="1038" t="str">
        <f>IFERROR(VLOOKUP(AS1,【参考】数式用2!E6:L23,6,FALSE),"")</f>
        <v/>
      </c>
      <c r="AB11" s="1038"/>
      <c r="AC11" s="1038"/>
      <c r="AD11" s="1038"/>
      <c r="AE11" s="1038"/>
      <c r="AF11" s="1038"/>
      <c r="AG11" s="1038"/>
      <c r="AH11" s="1038"/>
      <c r="AI11" s="1038"/>
      <c r="AJ11" s="1038"/>
      <c r="AK11" s="1038"/>
      <c r="AL11" s="1038"/>
      <c r="AM11" s="1038"/>
      <c r="AN11" s="1038"/>
      <c r="AO11" s="1038"/>
      <c r="AP11" s="1039"/>
      <c r="AS11" s="199"/>
      <c r="AT11" s="1168" t="str">
        <f>IF(L9="ベア加算","",IF(OR(V11="新加算Ⅰ",V11="新加算Ⅱ",V11="新加算Ⅲ",V11="新加算Ⅳ"),"○",""))</f>
        <v/>
      </c>
      <c r="AU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8" t="str">
        <f>IF(OR(V11="新加算Ⅰ",V11="新加算Ⅱ",V11="新加算Ⅲ",V11="新加算Ⅴ(１)",V11="新加算Ⅴ(３)",V11="新加算Ⅴ(８)"),"○","")</f>
        <v/>
      </c>
      <c r="AX11" s="1168" t="str">
        <f>IF(OR(V11="新加算Ⅰ",V11="新加算Ⅱ",V11="新加算Ⅴ(１)",V11="新加算Ⅴ(２)",V11="新加算Ⅴ(３)",V11="新加算Ⅴ(４)",V11="新加算Ⅴ(５)",V11="新加算Ⅴ(６)",V11="新加算Ⅴ(７)",V11="新加算Ⅴ(９)",V11="新加算Ⅴ(10)",V11="新加算Ⅴ(12)"),"○","")</f>
        <v/>
      </c>
      <c r="AY11" s="1168" t="str">
        <f>IF(OR(V11="新加算Ⅰ",V11="新加算Ⅴ(１)",V11="新加算Ⅴ(２)",V11="新加算Ⅴ(５)",V11="新加算Ⅴ(７)",V11="新加算Ⅴ(10)"),"○","")</f>
        <v/>
      </c>
      <c r="AZ11" s="1168"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7"/>
      <c r="D12" s="1087"/>
      <c r="E12" s="1087"/>
      <c r="F12" s="1087"/>
      <c r="G12" s="1087"/>
      <c r="H12" s="1087"/>
      <c r="I12" s="1087"/>
      <c r="J12" s="1087"/>
      <c r="K12" s="1087"/>
      <c r="L12" s="1087"/>
      <c r="M12" s="1087"/>
      <c r="N12" s="1087"/>
      <c r="O12" s="1087"/>
      <c r="P12" s="1087"/>
      <c r="Q12" s="1087"/>
      <c r="R12" s="1087"/>
      <c r="S12" s="1087"/>
      <c r="T12" s="1055"/>
      <c r="U12" s="1004"/>
      <c r="V12" s="1065" t="str">
        <f>IFERROR(VLOOKUP(Y5,【参考】数式用!$A$5:$AB$27,MATCH(V11,【参考】数式用!$B$4:$AB$4,0)+1,FALSE),"")</f>
        <v/>
      </c>
      <c r="W12" s="1065"/>
      <c r="X12" s="1065"/>
      <c r="Y12" s="1065"/>
      <c r="Z12" s="1065"/>
      <c r="AA12" s="1040"/>
      <c r="AB12" s="1040"/>
      <c r="AC12" s="1040"/>
      <c r="AD12" s="1040"/>
      <c r="AE12" s="1040"/>
      <c r="AF12" s="1040"/>
      <c r="AG12" s="1040"/>
      <c r="AH12" s="1040"/>
      <c r="AI12" s="1040"/>
      <c r="AJ12" s="1040"/>
      <c r="AK12" s="1040"/>
      <c r="AL12" s="1040"/>
      <c r="AM12" s="1040"/>
      <c r="AN12" s="1040"/>
      <c r="AO12" s="1040"/>
      <c r="AP12" s="1041"/>
      <c r="AS12" s="183"/>
      <c r="AT12" s="1169"/>
      <c r="AU12" s="1169"/>
      <c r="AV12" s="1169"/>
      <c r="AW12" s="1169"/>
      <c r="AX12" s="1169"/>
      <c r="AY12" s="1169"/>
      <c r="AZ12" s="1169"/>
      <c r="BA12" s="184"/>
    </row>
    <row r="13" spans="1:88" ht="12" customHeight="1">
      <c r="A13" s="178"/>
      <c r="B13" s="1128" t="s">
        <v>2288</v>
      </c>
      <c r="C13" s="1129"/>
      <c r="D13" s="1129"/>
      <c r="E13" s="1129"/>
      <c r="F13" s="1129"/>
      <c r="G13" s="1129"/>
      <c r="H13" s="1129"/>
      <c r="I13" s="1129"/>
      <c r="J13" s="1129"/>
      <c r="K13" s="1129"/>
      <c r="L13" s="1129"/>
      <c r="M13" s="1129"/>
      <c r="N13" s="1129"/>
      <c r="O13" s="1129"/>
      <c r="P13" s="1129"/>
      <c r="Q13" s="1129"/>
      <c r="R13" s="1129"/>
      <c r="S13" s="1130"/>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1"/>
      <c r="C14" s="1132"/>
      <c r="D14" s="1132"/>
      <c r="E14" s="1132"/>
      <c r="F14" s="1132"/>
      <c r="G14" s="1132"/>
      <c r="H14" s="1132"/>
      <c r="I14" s="1132"/>
      <c r="J14" s="1132"/>
      <c r="K14" s="1132"/>
      <c r="L14" s="1132"/>
      <c r="M14" s="1132"/>
      <c r="N14" s="1132"/>
      <c r="O14" s="1132"/>
      <c r="P14" s="1132"/>
      <c r="Q14" s="1132"/>
      <c r="R14" s="1132"/>
      <c r="S14" s="1133"/>
      <c r="U14" s="528"/>
      <c r="V14" s="1066" t="str">
        <f>IFERROR(IF(VLOOKUP(AS1,【参考】数式用2!E6:L23,7,FALSE)="","",VLOOKUP(AS1,【参考】数式用2!E6:L23,7,FALSE)),"")</f>
        <v/>
      </c>
      <c r="W14" s="1066"/>
      <c r="X14" s="1066"/>
      <c r="Y14" s="1066"/>
      <c r="Z14" s="1066"/>
      <c r="AA14" s="1048" t="str">
        <f>IFERROR(VLOOKUP(AS1,【参考】数式用2!E6:L23,8,FALSE),"")</f>
        <v/>
      </c>
      <c r="AB14" s="1038"/>
      <c r="AC14" s="1038"/>
      <c r="AD14" s="1038"/>
      <c r="AE14" s="1038"/>
      <c r="AF14" s="1038"/>
      <c r="AG14" s="1038"/>
      <c r="AH14" s="1038"/>
      <c r="AI14" s="1038"/>
      <c r="AJ14" s="1038"/>
      <c r="AK14" s="1038"/>
      <c r="AL14" s="1038"/>
      <c r="AM14" s="1038"/>
      <c r="AN14" s="1038"/>
      <c r="AO14" s="1038"/>
      <c r="AP14" s="1039"/>
      <c r="AS14" s="183"/>
      <c r="AT14" s="1168" t="str">
        <f>IF(L9="ベア加算","",IF(OR(V14="新加算Ⅰ",V14="新加算Ⅱ",V14="新加算Ⅲ",V14="新加算Ⅳ"),"○",""))</f>
        <v/>
      </c>
      <c r="AU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8" t="str">
        <f>IF(OR(V14="新加算Ⅰ",V14="新加算Ⅱ",V14="新加算Ⅲ",V14="新加算Ⅴ(１)",V14="新加算Ⅴ(３)",V14="新加算Ⅴ(８)"),"○","")</f>
        <v/>
      </c>
      <c r="AX14" s="1168" t="str">
        <f>IF(OR(V14="新加算Ⅰ",V14="新加算Ⅱ",V14="新加算Ⅴ(１)",V14="新加算Ⅴ(２)",V14="新加算Ⅴ(３)",V14="新加算Ⅴ(４)",V14="新加算Ⅴ(５)",V14="新加算Ⅴ(６)",V14="新加算Ⅴ(７)",V14="新加算Ⅴ(９)",V14="新加算Ⅴ(10)",V14="新加算Ⅴ(12)"),"○","")</f>
        <v/>
      </c>
      <c r="AY14" s="1168" t="str">
        <f>IF(OR(V14="新加算Ⅰ",V14="新加算Ⅴ(１)",V14="新加算Ⅴ(２)",V14="新加算Ⅴ(５)",V14="新加算Ⅴ(７)",V14="新加算Ⅴ(10)"),"○","")</f>
        <v/>
      </c>
      <c r="AZ14" s="1168"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9" t="s">
        <v>2282</v>
      </c>
      <c r="C15" s="1120"/>
      <c r="D15" s="147">
        <v>6</v>
      </c>
      <c r="E15" s="530" t="s">
        <v>2283</v>
      </c>
      <c r="F15" s="147">
        <v>4</v>
      </c>
      <c r="G15" s="530" t="s">
        <v>2284</v>
      </c>
      <c r="H15" s="1121" t="s">
        <v>2285</v>
      </c>
      <c r="I15" s="1121"/>
      <c r="J15" s="1134"/>
      <c r="K15" s="147">
        <v>7</v>
      </c>
      <c r="L15" s="530" t="s">
        <v>2283</v>
      </c>
      <c r="M15" s="147">
        <v>3</v>
      </c>
      <c r="N15" s="530" t="s">
        <v>2284</v>
      </c>
      <c r="O15" s="530" t="s">
        <v>2286</v>
      </c>
      <c r="P15" s="204">
        <f>(K15*12+M15)-(D15*12+F15)+1</f>
        <v>12</v>
      </c>
      <c r="Q15" s="1121" t="s">
        <v>2287</v>
      </c>
      <c r="R15" s="1121"/>
      <c r="S15" s="205" t="s">
        <v>74</v>
      </c>
      <c r="U15" s="528"/>
      <c r="V15" s="1122" t="str">
        <f>IFERROR(VLOOKUP(Y5,【参考】数式用!$A$5:$AB$27,MATCH(V14,【参考】数式用!$B$4:$AB$4,0)+1,FALSE),"")</f>
        <v/>
      </c>
      <c r="W15" s="1123"/>
      <c r="X15" s="1123"/>
      <c r="Y15" s="1123"/>
      <c r="Z15" s="1124"/>
      <c r="AA15" s="1049"/>
      <c r="AB15" s="1050"/>
      <c r="AC15" s="1050"/>
      <c r="AD15" s="1050"/>
      <c r="AE15" s="1050"/>
      <c r="AF15" s="1050"/>
      <c r="AG15" s="1050"/>
      <c r="AH15" s="1050"/>
      <c r="AI15" s="1050"/>
      <c r="AJ15" s="1050"/>
      <c r="AK15" s="1050"/>
      <c r="AL15" s="1050"/>
      <c r="AM15" s="1050"/>
      <c r="AN15" s="1050"/>
      <c r="AO15" s="1050"/>
      <c r="AP15" s="1051"/>
      <c r="AS15" s="183"/>
      <c r="AT15" s="1170"/>
      <c r="AU15" s="1170"/>
      <c r="AV15" s="1170"/>
      <c r="AW15" s="1170"/>
      <c r="AX15" s="1170"/>
      <c r="AY15" s="1170"/>
      <c r="AZ15" s="1170"/>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5"/>
      <c r="W16" s="1126"/>
      <c r="X16" s="1126"/>
      <c r="Y16" s="1126"/>
      <c r="Z16" s="1127"/>
      <c r="AA16" s="1052"/>
      <c r="AB16" s="1053"/>
      <c r="AC16" s="1053"/>
      <c r="AD16" s="1053"/>
      <c r="AE16" s="1053"/>
      <c r="AF16" s="1053"/>
      <c r="AG16" s="1053"/>
      <c r="AH16" s="1053"/>
      <c r="AI16" s="1053"/>
      <c r="AJ16" s="1053"/>
      <c r="AK16" s="1053"/>
      <c r="AL16" s="1053"/>
      <c r="AM16" s="1053"/>
      <c r="AN16" s="1053"/>
      <c r="AO16" s="1053"/>
      <c r="AP16" s="1054"/>
      <c r="AS16" s="183"/>
      <c r="AT16" s="1169"/>
      <c r="AU16" s="1169"/>
      <c r="AV16" s="1169"/>
      <c r="AW16" s="1169"/>
      <c r="AX16" s="1169"/>
      <c r="AY16" s="1169"/>
      <c r="AZ16" s="1169"/>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6" t="s">
        <v>2211</v>
      </c>
      <c r="C18" s="1146"/>
      <c r="D18" s="1146"/>
      <c r="E18" s="1146"/>
      <c r="F18" s="1146"/>
      <c r="G18" s="1146"/>
      <c r="H18" s="1146"/>
      <c r="I18" s="1146"/>
      <c r="J18" s="1146"/>
      <c r="K18" s="1146"/>
      <c r="L18" s="1146"/>
      <c r="M18" s="1146"/>
      <c r="N18" s="1146"/>
      <c r="O18" s="1146"/>
      <c r="P18" s="1146"/>
      <c r="Q18" s="1146"/>
      <c r="R18" s="1146"/>
      <c r="S18" s="1146"/>
      <c r="AI18" s="216"/>
      <c r="AJ18" s="216"/>
      <c r="AK18" s="216"/>
      <c r="AL18" s="216"/>
      <c r="AM18" s="216"/>
      <c r="AN18" s="216"/>
      <c r="AO18" s="216"/>
      <c r="AP18" s="216"/>
      <c r="AQ18" s="216"/>
    </row>
    <row r="19" spans="2:60" ht="6" customHeight="1" thickBot="1">
      <c r="B19" s="1146"/>
      <c r="C19" s="1146"/>
      <c r="D19" s="1146"/>
      <c r="E19" s="1146"/>
      <c r="F19" s="1146"/>
      <c r="G19" s="1146"/>
      <c r="H19" s="1146"/>
      <c r="I19" s="1146"/>
      <c r="J19" s="1146"/>
      <c r="K19" s="1146"/>
      <c r="L19" s="1146"/>
      <c r="M19" s="1146"/>
      <c r="N19" s="1146"/>
      <c r="O19" s="1146"/>
      <c r="P19" s="1146"/>
      <c r="Q19" s="1146"/>
      <c r="R19" s="1146"/>
      <c r="S19" s="1146"/>
      <c r="AI19" s="216"/>
      <c r="AJ19" s="216"/>
      <c r="AK19" s="216"/>
      <c r="AL19" s="216"/>
      <c r="AM19" s="216"/>
      <c r="AN19" s="216"/>
      <c r="AO19" s="216"/>
      <c r="AP19" s="216"/>
      <c r="AQ19" s="216"/>
    </row>
    <row r="20" spans="2:60" ht="12.95" customHeight="1">
      <c r="B20" s="1147"/>
      <c r="C20" s="1147"/>
      <c r="D20" s="1147"/>
      <c r="E20" s="1147"/>
      <c r="F20" s="1147"/>
      <c r="G20" s="1147"/>
      <c r="H20" s="1147"/>
      <c r="I20" s="1147"/>
      <c r="J20" s="1147"/>
      <c r="K20" s="1147"/>
      <c r="L20" s="1147"/>
      <c r="M20" s="1147"/>
      <c r="N20" s="1147"/>
      <c r="O20" s="1147"/>
      <c r="P20" s="1147"/>
      <c r="Q20" s="1147"/>
      <c r="R20" s="1147"/>
      <c r="S20" s="1147"/>
      <c r="T20" s="217"/>
      <c r="U20" s="178"/>
      <c r="V20" s="1056" t="s">
        <v>244</v>
      </c>
      <c r="W20" s="1056"/>
      <c r="X20" s="1056"/>
      <c r="Y20" s="1056"/>
      <c r="Z20" s="1056"/>
      <c r="AA20" s="191"/>
      <c r="AB20" s="191"/>
      <c r="AC20" s="1056" t="str">
        <f>IF(F15=4,"R6.4～R6.5",IF(F15=5,"R6.5",""))</f>
        <v>R6.4～R6.5</v>
      </c>
      <c r="AD20" s="1056"/>
      <c r="AE20" s="1056"/>
      <c r="AF20" s="1056"/>
      <c r="AG20" s="1056"/>
      <c r="AH20" s="1056"/>
      <c r="AI20" s="191"/>
      <c r="AJ20" s="191"/>
      <c r="AK20" s="1056" t="str">
        <f>IF(OR(F15=4,F15=5),"R6.6","R"&amp;D15&amp;"."&amp;F15)&amp;"～R"&amp;K15&amp;"."&amp;M15</f>
        <v>R6.6～R7.3</v>
      </c>
      <c r="AL20" s="1056"/>
      <c r="AM20" s="1056"/>
      <c r="AN20" s="1056"/>
      <c r="AO20" s="1056"/>
      <c r="AP20" s="105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81" t="s">
        <v>2295</v>
      </c>
      <c r="C21" s="1082"/>
      <c r="D21" s="1082"/>
      <c r="E21" s="1082"/>
      <c r="F21" s="1083"/>
      <c r="G21" s="1067" t="s">
        <v>245</v>
      </c>
      <c r="H21" s="1068"/>
      <c r="I21" s="1068"/>
      <c r="J21" s="1068"/>
      <c r="K21" s="1068"/>
      <c r="L21" s="1068"/>
      <c r="M21" s="1068"/>
      <c r="N21" s="1068"/>
      <c r="O21" s="1068"/>
      <c r="P21" s="1068"/>
      <c r="Q21" s="1068"/>
      <c r="R21" s="1068"/>
      <c r="S21" s="1068"/>
      <c r="T21" s="1069"/>
      <c r="U21" s="218"/>
      <c r="V21" s="526" t="str">
        <f>IFERROR(IF(L9="ベア加算","✓",""),"")</f>
        <v/>
      </c>
      <c r="W21" s="990" t="s">
        <v>16</v>
      </c>
      <c r="X21" s="990"/>
      <c r="Y21" s="990"/>
      <c r="Z21" s="990"/>
      <c r="AA21" s="1003" t="s">
        <v>14</v>
      </c>
      <c r="AB21" s="1004"/>
      <c r="AC21" s="220"/>
      <c r="AD21" s="1064" t="s">
        <v>16</v>
      </c>
      <c r="AE21" s="1064"/>
      <c r="AF21" s="1064"/>
      <c r="AG21" s="1064"/>
      <c r="AH21" s="1064"/>
      <c r="AI21" s="1003" t="s">
        <v>14</v>
      </c>
      <c r="AJ21" s="1004"/>
      <c r="AK21" s="221"/>
      <c r="AL21" s="1064" t="s">
        <v>16</v>
      </c>
      <c r="AM21" s="1064"/>
      <c r="AN21" s="1064"/>
      <c r="AO21" s="1064"/>
      <c r="AP21" s="1064"/>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84"/>
      <c r="C22" s="1085"/>
      <c r="D22" s="1085"/>
      <c r="E22" s="1085"/>
      <c r="F22" s="1086"/>
      <c r="G22" s="1071"/>
      <c r="H22" s="1072"/>
      <c r="I22" s="1072"/>
      <c r="J22" s="1072"/>
      <c r="K22" s="1072"/>
      <c r="L22" s="1072"/>
      <c r="M22" s="1072"/>
      <c r="N22" s="1072"/>
      <c r="O22" s="1072"/>
      <c r="P22" s="1072"/>
      <c r="Q22" s="1072"/>
      <c r="R22" s="1072"/>
      <c r="S22" s="1072"/>
      <c r="T22" s="1073"/>
      <c r="U22" s="218"/>
      <c r="V22" s="222" t="str">
        <f>IFERROR(IF(L9="ベア加算なし","✓",""),"")</f>
        <v/>
      </c>
      <c r="W22" s="1021" t="s">
        <v>17</v>
      </c>
      <c r="X22" s="990"/>
      <c r="Y22" s="1022"/>
      <c r="Z22" s="1023"/>
      <c r="AA22" s="1003"/>
      <c r="AB22" s="1004"/>
      <c r="AC22" s="220"/>
      <c r="AD22" s="990" t="s">
        <v>17</v>
      </c>
      <c r="AE22" s="990"/>
      <c r="AF22" s="990"/>
      <c r="AG22" s="990"/>
      <c r="AH22" s="990"/>
      <c r="AI22" s="1003"/>
      <c r="AJ22" s="1004"/>
      <c r="AK22" s="221"/>
      <c r="AL22" s="990" t="s">
        <v>17</v>
      </c>
      <c r="AM22" s="990"/>
      <c r="AN22" s="990"/>
      <c r="AO22" s="990"/>
      <c r="AP22" s="990"/>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1" t="s">
        <v>2219</v>
      </c>
      <c r="C24" s="1082"/>
      <c r="D24" s="1082"/>
      <c r="E24" s="1082"/>
      <c r="F24" s="1083"/>
      <c r="G24" s="1067" t="s">
        <v>246</v>
      </c>
      <c r="H24" s="1068"/>
      <c r="I24" s="1068"/>
      <c r="J24" s="1068"/>
      <c r="K24" s="1068"/>
      <c r="L24" s="1068"/>
      <c r="M24" s="1068"/>
      <c r="N24" s="1068"/>
      <c r="O24" s="1068"/>
      <c r="P24" s="1068"/>
      <c r="Q24" s="1068"/>
      <c r="R24" s="1068"/>
      <c r="S24" s="1068"/>
      <c r="T24" s="1069"/>
      <c r="U24" s="218"/>
      <c r="V24" s="526" t="str">
        <f>IFERROR(IF(OR(B9="処遇加算Ⅰ",B9="処遇加算Ⅱ"),"✓",""),"")</f>
        <v/>
      </c>
      <c r="W24" s="1143" t="s">
        <v>2254</v>
      </c>
      <c r="X24" s="1144"/>
      <c r="Y24" s="1144"/>
      <c r="Z24" s="1145"/>
      <c r="AA24" s="1003" t="s">
        <v>14</v>
      </c>
      <c r="AB24" s="1004"/>
      <c r="AC24" s="220"/>
      <c r="AD24" s="992" t="s">
        <v>16</v>
      </c>
      <c r="AE24" s="992"/>
      <c r="AF24" s="992"/>
      <c r="AG24" s="992"/>
      <c r="AH24" s="992"/>
      <c r="AI24" s="1003" t="s">
        <v>14</v>
      </c>
      <c r="AJ24" s="1004"/>
      <c r="AK24" s="220"/>
      <c r="AL24" s="992" t="s">
        <v>16</v>
      </c>
      <c r="AM24" s="992"/>
      <c r="AN24" s="992"/>
      <c r="AO24" s="992"/>
      <c r="AP24" s="992"/>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ustomHeight="1">
      <c r="B25" s="1165"/>
      <c r="C25" s="1166"/>
      <c r="D25" s="1166"/>
      <c r="E25" s="1166"/>
      <c r="F25" s="1167"/>
      <c r="G25" s="1049"/>
      <c r="H25" s="1050"/>
      <c r="I25" s="1050"/>
      <c r="J25" s="1050"/>
      <c r="K25" s="1050"/>
      <c r="L25" s="1050"/>
      <c r="M25" s="1050"/>
      <c r="N25" s="1050"/>
      <c r="O25" s="1050"/>
      <c r="P25" s="1050"/>
      <c r="Q25" s="1050"/>
      <c r="R25" s="1050"/>
      <c r="S25" s="1050"/>
      <c r="T25" s="1070"/>
      <c r="U25" s="218"/>
      <c r="V25" s="526" t="str">
        <f>IFERROR(IF(B9="処遇加算Ⅲ","✓",""),"")</f>
        <v/>
      </c>
      <c r="W25" s="1143" t="s">
        <v>21</v>
      </c>
      <c r="X25" s="1144"/>
      <c r="Y25" s="1144"/>
      <c r="Z25" s="1145"/>
      <c r="AA25" s="1003"/>
      <c r="AB25" s="1004"/>
      <c r="AC25" s="220"/>
      <c r="AD25" s="991" t="s">
        <v>19</v>
      </c>
      <c r="AE25" s="991"/>
      <c r="AF25" s="991"/>
      <c r="AG25" s="991"/>
      <c r="AH25" s="991"/>
      <c r="AI25" s="1003"/>
      <c r="AJ25" s="1004"/>
      <c r="AK25" s="221"/>
      <c r="AL25" s="991" t="s">
        <v>19</v>
      </c>
      <c r="AM25" s="991"/>
      <c r="AN25" s="991"/>
      <c r="AO25" s="991"/>
      <c r="AP25" s="991"/>
      <c r="AS25" s="997"/>
      <c r="AT25" s="998"/>
      <c r="AU25" s="998"/>
      <c r="AV25" s="998"/>
      <c r="AW25" s="998"/>
      <c r="AX25" s="998"/>
      <c r="AY25" s="998"/>
      <c r="AZ25" s="998"/>
      <c r="BA25" s="998"/>
      <c r="BB25" s="998"/>
      <c r="BC25" s="998"/>
      <c r="BD25" s="998"/>
      <c r="BE25" s="998"/>
      <c r="BF25" s="998"/>
      <c r="BG25" s="998"/>
      <c r="BH25" s="999"/>
    </row>
    <row r="26" spans="2:60" ht="18" customHeight="1" thickBot="1">
      <c r="B26" s="1084"/>
      <c r="C26" s="1085"/>
      <c r="D26" s="1085"/>
      <c r="E26" s="1085"/>
      <c r="F26" s="1086"/>
      <c r="G26" s="1071"/>
      <c r="H26" s="1072"/>
      <c r="I26" s="1072"/>
      <c r="J26" s="1072"/>
      <c r="K26" s="1072"/>
      <c r="L26" s="1072"/>
      <c r="M26" s="1072"/>
      <c r="N26" s="1072"/>
      <c r="O26" s="1072"/>
      <c r="P26" s="1072"/>
      <c r="Q26" s="1072"/>
      <c r="R26" s="1072"/>
      <c r="S26" s="1072"/>
      <c r="T26" s="1073"/>
      <c r="U26" s="192"/>
      <c r="V26" s="526" t="str">
        <f>IFERROR(IF(B9="処遇加算なし","✓",""),"")</f>
        <v/>
      </c>
      <c r="W26" s="1143" t="s">
        <v>2255</v>
      </c>
      <c r="X26" s="1144"/>
      <c r="Y26" s="1144"/>
      <c r="Z26" s="1145"/>
      <c r="AA26" s="1003"/>
      <c r="AB26" s="1004"/>
      <c r="AC26" s="220"/>
      <c r="AD26" s="992" t="s">
        <v>17</v>
      </c>
      <c r="AE26" s="992"/>
      <c r="AF26" s="992"/>
      <c r="AG26" s="992"/>
      <c r="AH26" s="992"/>
      <c r="AI26" s="1003"/>
      <c r="AJ26" s="1004"/>
      <c r="AK26" s="221"/>
      <c r="AL26" s="992" t="s">
        <v>17</v>
      </c>
      <c r="AM26" s="992"/>
      <c r="AN26" s="992"/>
      <c r="AO26" s="992"/>
      <c r="AP26" s="992"/>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1" t="s">
        <v>2220</v>
      </c>
      <c r="C28" s="1082"/>
      <c r="D28" s="1082"/>
      <c r="E28" s="1082"/>
      <c r="F28" s="1083"/>
      <c r="G28" s="1068" t="s">
        <v>2217</v>
      </c>
      <c r="H28" s="1068"/>
      <c r="I28" s="1068"/>
      <c r="J28" s="1068"/>
      <c r="K28" s="1068"/>
      <c r="L28" s="1068"/>
      <c r="M28" s="1068"/>
      <c r="N28" s="1068"/>
      <c r="O28" s="1068"/>
      <c r="P28" s="1068"/>
      <c r="Q28" s="1068"/>
      <c r="R28" s="1068"/>
      <c r="S28" s="1068"/>
      <c r="T28" s="1069"/>
      <c r="U28" s="218"/>
      <c r="V28" s="526" t="str">
        <f>IFERROR(IF(OR(B9="処遇加算Ⅰ",B9="処遇加算Ⅱ"),"✓",""),"")</f>
        <v/>
      </c>
      <c r="W28" s="1143" t="s">
        <v>2254</v>
      </c>
      <c r="X28" s="1144"/>
      <c r="Y28" s="1144"/>
      <c r="Z28" s="1145"/>
      <c r="AA28" s="1003" t="s">
        <v>14</v>
      </c>
      <c r="AB28" s="1004"/>
      <c r="AC28" s="220"/>
      <c r="AD28" s="992" t="s">
        <v>16</v>
      </c>
      <c r="AE28" s="992"/>
      <c r="AF28" s="992"/>
      <c r="AG28" s="992"/>
      <c r="AH28" s="992"/>
      <c r="AI28" s="1003" t="s">
        <v>14</v>
      </c>
      <c r="AJ28" s="1004"/>
      <c r="AK28" s="220"/>
      <c r="AL28" s="992" t="s">
        <v>16</v>
      </c>
      <c r="AM28" s="992"/>
      <c r="AN28" s="992"/>
      <c r="AO28" s="992"/>
      <c r="AP28" s="992"/>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65"/>
      <c r="C29" s="1166"/>
      <c r="D29" s="1166"/>
      <c r="E29" s="1166"/>
      <c r="F29" s="1167"/>
      <c r="G29" s="1050"/>
      <c r="H29" s="1050"/>
      <c r="I29" s="1050"/>
      <c r="J29" s="1050"/>
      <c r="K29" s="1050"/>
      <c r="L29" s="1050"/>
      <c r="M29" s="1050"/>
      <c r="N29" s="1050"/>
      <c r="O29" s="1050"/>
      <c r="P29" s="1050"/>
      <c r="Q29" s="1050"/>
      <c r="R29" s="1050"/>
      <c r="S29" s="1050"/>
      <c r="T29" s="1070"/>
      <c r="U29" s="218"/>
      <c r="V29" s="526" t="str">
        <f>IFERROR(IF(B9="処遇加算Ⅲ","✓",""),"")</f>
        <v/>
      </c>
      <c r="W29" s="1143" t="s">
        <v>21</v>
      </c>
      <c r="X29" s="1144"/>
      <c r="Y29" s="1144"/>
      <c r="Z29" s="1145"/>
      <c r="AA29" s="1003"/>
      <c r="AB29" s="1004"/>
      <c r="AC29" s="220"/>
      <c r="AD29" s="991" t="s">
        <v>19</v>
      </c>
      <c r="AE29" s="991"/>
      <c r="AF29" s="991"/>
      <c r="AG29" s="991"/>
      <c r="AH29" s="991"/>
      <c r="AI29" s="1003"/>
      <c r="AJ29" s="1004"/>
      <c r="AK29" s="221"/>
      <c r="AL29" s="991" t="s">
        <v>19</v>
      </c>
      <c r="AM29" s="991"/>
      <c r="AN29" s="991"/>
      <c r="AO29" s="991"/>
      <c r="AP29" s="991"/>
      <c r="AS29" s="997"/>
      <c r="AT29" s="998"/>
      <c r="AU29" s="998"/>
      <c r="AV29" s="998"/>
      <c r="AW29" s="998"/>
      <c r="AX29" s="998"/>
      <c r="AY29" s="998"/>
      <c r="AZ29" s="998"/>
      <c r="BA29" s="998"/>
      <c r="BB29" s="998"/>
      <c r="BC29" s="998"/>
      <c r="BD29" s="998"/>
      <c r="BE29" s="998"/>
      <c r="BF29" s="998"/>
      <c r="BG29" s="998"/>
      <c r="BH29" s="999"/>
    </row>
    <row r="30" spans="2:60" ht="18" customHeight="1" thickBot="1">
      <c r="B30" s="1084"/>
      <c r="C30" s="1085"/>
      <c r="D30" s="1085"/>
      <c r="E30" s="1085"/>
      <c r="F30" s="1086"/>
      <c r="G30" s="1072"/>
      <c r="H30" s="1072"/>
      <c r="I30" s="1072"/>
      <c r="J30" s="1072"/>
      <c r="K30" s="1072"/>
      <c r="L30" s="1072"/>
      <c r="M30" s="1072"/>
      <c r="N30" s="1072"/>
      <c r="O30" s="1072"/>
      <c r="P30" s="1072"/>
      <c r="Q30" s="1072"/>
      <c r="R30" s="1072"/>
      <c r="S30" s="1072"/>
      <c r="T30" s="1073"/>
      <c r="U30" s="192"/>
      <c r="V30" s="526" t="str">
        <f>IFERROR(IF(B9="処遇加算なし","✓",""),"")</f>
        <v/>
      </c>
      <c r="W30" s="1143" t="s">
        <v>2255</v>
      </c>
      <c r="X30" s="1144"/>
      <c r="Y30" s="1144"/>
      <c r="Z30" s="1145"/>
      <c r="AA30" s="1003"/>
      <c r="AB30" s="1004"/>
      <c r="AC30" s="220"/>
      <c r="AD30" s="992" t="s">
        <v>17</v>
      </c>
      <c r="AE30" s="992"/>
      <c r="AF30" s="992"/>
      <c r="AG30" s="992"/>
      <c r="AH30" s="992"/>
      <c r="AI30" s="1003"/>
      <c r="AJ30" s="1004"/>
      <c r="AK30" s="221"/>
      <c r="AL30" s="992" t="s">
        <v>17</v>
      </c>
      <c r="AM30" s="992"/>
      <c r="AN30" s="992"/>
      <c r="AO30" s="992"/>
      <c r="AP30" s="992"/>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1" t="s">
        <v>2221</v>
      </c>
      <c r="C32" s="1151"/>
      <c r="D32" s="1151"/>
      <c r="E32" s="1151"/>
      <c r="F32" s="1151"/>
      <c r="G32" s="1020" t="s">
        <v>2218</v>
      </c>
      <c r="H32" s="1020"/>
      <c r="I32" s="1020"/>
      <c r="J32" s="1020"/>
      <c r="K32" s="1020"/>
      <c r="L32" s="1020"/>
      <c r="M32" s="1020"/>
      <c r="N32" s="1020"/>
      <c r="O32" s="1020"/>
      <c r="P32" s="1020"/>
      <c r="Q32" s="1020"/>
      <c r="R32" s="1020"/>
      <c r="S32" s="1020"/>
      <c r="T32" s="1020"/>
      <c r="U32" s="218"/>
      <c r="V32" s="526" t="str">
        <f>IFERROR(IF(B9="処遇加算Ⅰ","✓",""),"")</f>
        <v/>
      </c>
      <c r="W32" s="1021" t="s">
        <v>16</v>
      </c>
      <c r="X32" s="1022"/>
      <c r="Y32" s="1022"/>
      <c r="Z32" s="1023"/>
      <c r="AA32" s="1055" t="s">
        <v>14</v>
      </c>
      <c r="AB32" s="1004"/>
      <c r="AC32" s="220"/>
      <c r="AD32" s="992" t="s">
        <v>16</v>
      </c>
      <c r="AE32" s="992"/>
      <c r="AF32" s="992"/>
      <c r="AG32" s="992"/>
      <c r="AH32" s="992"/>
      <c r="AI32" s="1055" t="s">
        <v>14</v>
      </c>
      <c r="AJ32" s="1004"/>
      <c r="AK32" s="220"/>
      <c r="AL32" s="992" t="s">
        <v>16</v>
      </c>
      <c r="AM32" s="992"/>
      <c r="AN32" s="992"/>
      <c r="AO32" s="992"/>
      <c r="AP32" s="992"/>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151"/>
      <c r="C33" s="1151"/>
      <c r="D33" s="1151"/>
      <c r="E33" s="1151"/>
      <c r="F33" s="1151"/>
      <c r="G33" s="1020"/>
      <c r="H33" s="1020"/>
      <c r="I33" s="1020"/>
      <c r="J33" s="1020"/>
      <c r="K33" s="1020"/>
      <c r="L33" s="1020"/>
      <c r="M33" s="1020"/>
      <c r="N33" s="1020"/>
      <c r="O33" s="1020"/>
      <c r="P33" s="1020"/>
      <c r="Q33" s="1020"/>
      <c r="R33" s="1020"/>
      <c r="S33" s="1020"/>
      <c r="T33" s="1020"/>
      <c r="U33" s="218"/>
      <c r="V33" s="526" t="str">
        <f>IFERROR(IF(AND(B9&lt;&gt;"",B9&lt;&gt;"処遇加算Ⅰ"),"✓",""),"")</f>
        <v/>
      </c>
      <c r="W33" s="1021" t="s">
        <v>17</v>
      </c>
      <c r="X33" s="1022"/>
      <c r="Y33" s="1022"/>
      <c r="Z33" s="1023"/>
      <c r="AA33" s="1055"/>
      <c r="AB33" s="1004"/>
      <c r="AC33" s="220"/>
      <c r="AD33" s="1025" t="s">
        <v>19</v>
      </c>
      <c r="AE33" s="1025"/>
      <c r="AF33" s="1025"/>
      <c r="AG33" s="1025"/>
      <c r="AH33" s="1025"/>
      <c r="AI33" s="1055"/>
      <c r="AJ33" s="1004"/>
      <c r="AK33" s="230"/>
      <c r="AL33" s="991" t="s">
        <v>19</v>
      </c>
      <c r="AM33" s="991"/>
      <c r="AN33" s="991"/>
      <c r="AO33" s="991"/>
      <c r="AP33" s="991"/>
      <c r="AS33" s="997"/>
      <c r="AT33" s="998"/>
      <c r="AU33" s="998"/>
      <c r="AV33" s="998"/>
      <c r="AW33" s="998"/>
      <c r="AX33" s="998"/>
      <c r="AY33" s="998"/>
      <c r="AZ33" s="998"/>
      <c r="BA33" s="998"/>
      <c r="BB33" s="998"/>
      <c r="BC33" s="998"/>
      <c r="BD33" s="998"/>
      <c r="BE33" s="998"/>
      <c r="BF33" s="998"/>
      <c r="BG33" s="998"/>
      <c r="BH33" s="999"/>
    </row>
    <row r="34" spans="2:82" ht="15" customHeight="1" thickBot="1">
      <c r="B34" s="1151"/>
      <c r="C34" s="1151"/>
      <c r="D34" s="1151"/>
      <c r="E34" s="1151"/>
      <c r="F34" s="1151"/>
      <c r="G34" s="1020"/>
      <c r="H34" s="1020"/>
      <c r="I34" s="1020"/>
      <c r="J34" s="1020"/>
      <c r="K34" s="1020"/>
      <c r="L34" s="1020"/>
      <c r="M34" s="1020"/>
      <c r="N34" s="1020"/>
      <c r="O34" s="1020"/>
      <c r="P34" s="1020"/>
      <c r="Q34" s="1020"/>
      <c r="R34" s="1020"/>
      <c r="S34" s="1020"/>
      <c r="T34" s="1020"/>
      <c r="U34" s="192"/>
      <c r="V34" s="225"/>
      <c r="W34" s="197"/>
      <c r="X34" s="197"/>
      <c r="Y34" s="197"/>
      <c r="Z34" s="197"/>
      <c r="AA34" s="1055"/>
      <c r="AB34" s="1004"/>
      <c r="AC34" s="220"/>
      <c r="AD34" s="990" t="s">
        <v>17</v>
      </c>
      <c r="AE34" s="990"/>
      <c r="AF34" s="990"/>
      <c r="AG34" s="990"/>
      <c r="AH34" s="990"/>
      <c r="AI34" s="1055"/>
      <c r="AJ34" s="1004"/>
      <c r="AK34" s="220"/>
      <c r="AL34" s="990" t="s">
        <v>17</v>
      </c>
      <c r="AM34" s="990"/>
      <c r="AN34" s="990"/>
      <c r="AO34" s="990"/>
      <c r="AP34" s="990"/>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1" t="s">
        <v>2222</v>
      </c>
      <c r="C36" s="1151"/>
      <c r="D36" s="1151"/>
      <c r="E36" s="1151"/>
      <c r="F36" s="1151"/>
      <c r="G36" s="1024" t="s">
        <v>2263</v>
      </c>
      <c r="H36" s="1024"/>
      <c r="I36" s="1024"/>
      <c r="J36" s="1024"/>
      <c r="K36" s="1024"/>
      <c r="L36" s="1024"/>
      <c r="M36" s="1024"/>
      <c r="N36" s="1024"/>
      <c r="O36" s="1024"/>
      <c r="P36" s="1024"/>
      <c r="Q36" s="1024"/>
      <c r="R36" s="1024"/>
      <c r="S36" s="1024"/>
      <c r="T36" s="1024"/>
      <c r="U36" s="218"/>
      <c r="V36" s="526" t="str">
        <f>IFERROR(IF(OR(G9="特定加算Ⅰ",G9="特定加算Ⅱ"),"✓",""),"")</f>
        <v/>
      </c>
      <c r="W36" s="1021" t="s">
        <v>16</v>
      </c>
      <c r="X36" s="1022"/>
      <c r="Y36" s="1022"/>
      <c r="Z36" s="1023"/>
      <c r="AA36" s="1003" t="s">
        <v>14</v>
      </c>
      <c r="AB36" s="1004"/>
      <c r="AC36" s="220"/>
      <c r="AD36" s="990" t="s">
        <v>16</v>
      </c>
      <c r="AE36" s="990"/>
      <c r="AF36" s="990"/>
      <c r="AG36" s="990"/>
      <c r="AH36" s="990"/>
      <c r="AI36" s="1003" t="s">
        <v>14</v>
      </c>
      <c r="AJ36" s="1004"/>
      <c r="AK36" s="220"/>
      <c r="AL36" s="990" t="s">
        <v>16</v>
      </c>
      <c r="AM36" s="990"/>
      <c r="AN36" s="990"/>
      <c r="AO36" s="990"/>
      <c r="AP36" s="990"/>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151"/>
      <c r="C37" s="1151"/>
      <c r="D37" s="1151"/>
      <c r="E37" s="1151"/>
      <c r="F37" s="1151"/>
      <c r="G37" s="1024"/>
      <c r="H37" s="1024"/>
      <c r="I37" s="1024"/>
      <c r="J37" s="1024"/>
      <c r="K37" s="1024"/>
      <c r="L37" s="1024"/>
      <c r="M37" s="1024"/>
      <c r="N37" s="1024"/>
      <c r="O37" s="1024"/>
      <c r="P37" s="1024"/>
      <c r="Q37" s="1024"/>
      <c r="R37" s="1024"/>
      <c r="S37" s="1024"/>
      <c r="T37" s="1024"/>
      <c r="U37" s="218"/>
      <c r="V37" s="526" t="str">
        <f>IFERROR(IF(G9="特定加算なし","✓",""),"")</f>
        <v/>
      </c>
      <c r="W37" s="1021" t="s">
        <v>17</v>
      </c>
      <c r="X37" s="1022"/>
      <c r="Y37" s="1022"/>
      <c r="Z37" s="1023"/>
      <c r="AA37" s="1003"/>
      <c r="AB37" s="1004"/>
      <c r="AC37" s="986" t="s">
        <v>2369</v>
      </c>
      <c r="AD37" s="987"/>
      <c r="AE37" s="987"/>
      <c r="AF37" s="987"/>
      <c r="AG37" s="988"/>
      <c r="AH37" s="989"/>
      <c r="AI37" s="1003"/>
      <c r="AJ37" s="1004"/>
      <c r="AK37" s="986" t="s">
        <v>2369</v>
      </c>
      <c r="AL37" s="987"/>
      <c r="AM37" s="987"/>
      <c r="AN37" s="987"/>
      <c r="AO37" s="988"/>
      <c r="AP37" s="989"/>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151"/>
      <c r="C38" s="1151"/>
      <c r="D38" s="1151"/>
      <c r="E38" s="1151"/>
      <c r="F38" s="1151"/>
      <c r="G38" s="1024"/>
      <c r="H38" s="1024"/>
      <c r="I38" s="1024"/>
      <c r="J38" s="1024"/>
      <c r="K38" s="1024"/>
      <c r="L38" s="1024"/>
      <c r="M38" s="1024"/>
      <c r="N38" s="1024"/>
      <c r="O38" s="1024"/>
      <c r="P38" s="1024"/>
      <c r="Q38" s="1024"/>
      <c r="R38" s="1024"/>
      <c r="S38" s="1024"/>
      <c r="T38" s="1024"/>
      <c r="U38" s="218"/>
      <c r="Z38" s="233"/>
      <c r="AA38" s="1055"/>
      <c r="AB38" s="1004"/>
      <c r="AC38" s="220"/>
      <c r="AD38" s="990" t="s">
        <v>17</v>
      </c>
      <c r="AE38" s="990"/>
      <c r="AF38" s="990"/>
      <c r="AG38" s="990"/>
      <c r="AH38" s="990"/>
      <c r="AI38" s="1003"/>
      <c r="AJ38" s="1004"/>
      <c r="AK38" s="220"/>
      <c r="AL38" s="990" t="s">
        <v>17</v>
      </c>
      <c r="AM38" s="990"/>
      <c r="AN38" s="990"/>
      <c r="AO38" s="990"/>
      <c r="AP38" s="990"/>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1" t="s">
        <v>2223</v>
      </c>
      <c r="C40" s="1151"/>
      <c r="D40" s="1151"/>
      <c r="E40" s="1151"/>
      <c r="F40" s="1151"/>
      <c r="G40" s="1020" t="str">
        <f>IFERROR(VLOOKUP(Y5,【参考】数式用!AS5:AT27,2,0),"")</f>
        <v/>
      </c>
      <c r="H40" s="1020"/>
      <c r="I40" s="1020"/>
      <c r="J40" s="1020"/>
      <c r="K40" s="1020"/>
      <c r="L40" s="1020"/>
      <c r="M40" s="1020"/>
      <c r="N40" s="1020"/>
      <c r="O40" s="1020"/>
      <c r="P40" s="1020"/>
      <c r="Q40" s="1020"/>
      <c r="R40" s="1020"/>
      <c r="S40" s="1020"/>
      <c r="T40" s="1020"/>
      <c r="U40" s="192"/>
      <c r="V40" s="526" t="str">
        <f>IFERROR(IF(G9="特定加算Ⅰ","✓",""),"")</f>
        <v/>
      </c>
      <c r="W40" s="1021" t="s">
        <v>16</v>
      </c>
      <c r="X40" s="1022"/>
      <c r="Y40" s="1022"/>
      <c r="Z40" s="1023"/>
      <c r="AA40" s="1003" t="s">
        <v>14</v>
      </c>
      <c r="AB40" s="1004"/>
      <c r="AC40" s="220"/>
      <c r="AD40" s="990" t="s">
        <v>16</v>
      </c>
      <c r="AE40" s="990"/>
      <c r="AF40" s="990"/>
      <c r="AG40" s="990"/>
      <c r="AH40" s="990"/>
      <c r="AI40" s="1003" t="s">
        <v>14</v>
      </c>
      <c r="AJ40" s="1004"/>
      <c r="AK40" s="220"/>
      <c r="AL40" s="990" t="s">
        <v>16</v>
      </c>
      <c r="AM40" s="990"/>
      <c r="AN40" s="990"/>
      <c r="AO40" s="990"/>
      <c r="AP40" s="990"/>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151"/>
      <c r="C41" s="1151"/>
      <c r="D41" s="1151"/>
      <c r="E41" s="1151"/>
      <c r="F41" s="1151"/>
      <c r="G41" s="1020"/>
      <c r="H41" s="1020"/>
      <c r="I41" s="1020"/>
      <c r="J41" s="1020"/>
      <c r="K41" s="1020"/>
      <c r="L41" s="1020"/>
      <c r="M41" s="1020"/>
      <c r="N41" s="1020"/>
      <c r="O41" s="1020"/>
      <c r="P41" s="1020"/>
      <c r="Q41" s="1020"/>
      <c r="R41" s="1020"/>
      <c r="S41" s="1020"/>
      <c r="T41" s="1020"/>
      <c r="U41" s="192"/>
      <c r="V41" s="526" t="str">
        <f>IFERROR(IF(OR(G9="特定加算Ⅱ",G9="特定加算なし"),"✓",""),"")</f>
        <v/>
      </c>
      <c r="W41" s="1021" t="s">
        <v>17</v>
      </c>
      <c r="X41" s="1022"/>
      <c r="Y41" s="1022"/>
      <c r="Z41" s="1023"/>
      <c r="AA41" s="1003"/>
      <c r="AB41" s="1004"/>
      <c r="AC41" s="234" t="s">
        <v>90</v>
      </c>
      <c r="AD41" s="1032"/>
      <c r="AE41" s="1033"/>
      <c r="AF41" s="1033"/>
      <c r="AG41" s="1033"/>
      <c r="AH41" s="1034"/>
      <c r="AI41" s="1003"/>
      <c r="AJ41" s="1004"/>
      <c r="AK41" s="234" t="s">
        <v>90</v>
      </c>
      <c r="AL41" s="1032"/>
      <c r="AM41" s="1033"/>
      <c r="AN41" s="1033"/>
      <c r="AO41" s="1033"/>
      <c r="AP41" s="1034"/>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151"/>
      <c r="C42" s="1151"/>
      <c r="D42" s="1151"/>
      <c r="E42" s="1151"/>
      <c r="F42" s="1151"/>
      <c r="G42" s="1020"/>
      <c r="H42" s="1020"/>
      <c r="I42" s="1020"/>
      <c r="J42" s="1020"/>
      <c r="K42" s="1020"/>
      <c r="L42" s="1020"/>
      <c r="M42" s="1020"/>
      <c r="N42" s="1020"/>
      <c r="O42" s="1020"/>
      <c r="P42" s="1020"/>
      <c r="Q42" s="1020"/>
      <c r="R42" s="1020"/>
      <c r="S42" s="1020"/>
      <c r="T42" s="1020"/>
      <c r="U42" s="192"/>
      <c r="V42" s="185"/>
      <c r="W42" s="235"/>
      <c r="X42" s="235"/>
      <c r="Y42" s="235"/>
      <c r="Z42" s="235"/>
      <c r="AA42" s="529"/>
      <c r="AB42" s="529"/>
      <c r="AC42" s="236"/>
      <c r="AD42" s="990" t="s">
        <v>17</v>
      </c>
      <c r="AE42" s="990"/>
      <c r="AF42" s="990"/>
      <c r="AG42" s="990"/>
      <c r="AH42" s="990"/>
      <c r="AI42" s="529"/>
      <c r="AJ42" s="529"/>
      <c r="AK42" s="236"/>
      <c r="AL42" s="990" t="s">
        <v>17</v>
      </c>
      <c r="AM42" s="990"/>
      <c r="AN42" s="990"/>
      <c r="AO42" s="990"/>
      <c r="AP42" s="990"/>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1" t="s">
        <v>2224</v>
      </c>
      <c r="C44" s="1151"/>
      <c r="D44" s="1151"/>
      <c r="E44" s="1151"/>
      <c r="F44" s="1151"/>
      <c r="G44" s="1020" t="s">
        <v>2161</v>
      </c>
      <c r="H44" s="1020"/>
      <c r="I44" s="1020"/>
      <c r="J44" s="1020"/>
      <c r="K44" s="1020"/>
      <c r="L44" s="1020"/>
      <c r="M44" s="1020"/>
      <c r="N44" s="1020"/>
      <c r="O44" s="1020"/>
      <c r="P44" s="1020"/>
      <c r="Q44" s="1020"/>
      <c r="R44" s="1020"/>
      <c r="S44" s="1020"/>
      <c r="T44" s="1020"/>
      <c r="U44" s="218"/>
      <c r="V44" s="526" t="str">
        <f>IFERROR(IF(OR(G9="特定加算Ⅰ",G9="特定加算Ⅱ"),"✓",""),"")</f>
        <v/>
      </c>
      <c r="W44" s="1021" t="s">
        <v>16</v>
      </c>
      <c r="X44" s="1022"/>
      <c r="Y44" s="1022"/>
      <c r="Z44" s="1023"/>
      <c r="AA44" s="1003" t="s">
        <v>14</v>
      </c>
      <c r="AB44" s="1004"/>
      <c r="AC44" s="220"/>
      <c r="AD44" s="990" t="s">
        <v>16</v>
      </c>
      <c r="AE44" s="990"/>
      <c r="AF44" s="990"/>
      <c r="AG44" s="990"/>
      <c r="AH44" s="990"/>
      <c r="AI44" s="1003" t="s">
        <v>14</v>
      </c>
      <c r="AJ44" s="1004"/>
      <c r="AK44" s="220"/>
      <c r="AL44" s="990" t="s">
        <v>16</v>
      </c>
      <c r="AM44" s="990"/>
      <c r="AN44" s="990"/>
      <c r="AO44" s="990"/>
      <c r="AP44" s="990"/>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151"/>
      <c r="C45" s="1151"/>
      <c r="D45" s="1151"/>
      <c r="E45" s="1151"/>
      <c r="F45" s="1151"/>
      <c r="G45" s="1020"/>
      <c r="H45" s="1020"/>
      <c r="I45" s="1020"/>
      <c r="J45" s="1020"/>
      <c r="K45" s="1020"/>
      <c r="L45" s="1020"/>
      <c r="M45" s="1020"/>
      <c r="N45" s="1020"/>
      <c r="O45" s="1020"/>
      <c r="P45" s="1020"/>
      <c r="Q45" s="1020"/>
      <c r="R45" s="1020"/>
      <c r="S45" s="1020"/>
      <c r="T45" s="1020"/>
      <c r="U45" s="218"/>
      <c r="V45" s="526" t="str">
        <f>IFERROR(IF(G9="特定加算なし","✓",""),"")</f>
        <v/>
      </c>
      <c r="W45" s="1021" t="s">
        <v>17</v>
      </c>
      <c r="X45" s="1022"/>
      <c r="Y45" s="1022"/>
      <c r="Z45" s="1023"/>
      <c r="AA45" s="1003"/>
      <c r="AB45" s="1004"/>
      <c r="AC45" s="220"/>
      <c r="AD45" s="990" t="s">
        <v>17</v>
      </c>
      <c r="AE45" s="990"/>
      <c r="AF45" s="990"/>
      <c r="AG45" s="990"/>
      <c r="AH45" s="990"/>
      <c r="AI45" s="1003"/>
      <c r="AJ45" s="1004"/>
      <c r="AK45" s="220"/>
      <c r="AL45" s="990" t="s">
        <v>17</v>
      </c>
      <c r="AM45" s="990"/>
      <c r="AN45" s="990"/>
      <c r="AO45" s="990"/>
      <c r="AP45" s="990"/>
      <c r="AS45" s="1000"/>
      <c r="AT45" s="1001"/>
      <c r="AU45" s="1001"/>
      <c r="AV45" s="1001"/>
      <c r="AW45" s="1001"/>
      <c r="AX45" s="1001"/>
      <c r="AY45" s="1001"/>
      <c r="AZ45" s="1001"/>
      <c r="BA45" s="1001"/>
      <c r="BB45" s="1001"/>
      <c r="BC45" s="1001"/>
      <c r="BD45" s="1001"/>
      <c r="BE45" s="1001"/>
      <c r="BF45" s="1001"/>
      <c r="BG45" s="1001"/>
      <c r="BH45" s="1002"/>
      <c r="BO45" s="238"/>
    </row>
    <row r="46" spans="2:82" ht="11.25" customHeight="1">
      <c r="B46" s="224"/>
      <c r="AJ46" s="239"/>
      <c r="AK46" s="239"/>
      <c r="AL46" s="239"/>
      <c r="AM46" s="239"/>
      <c r="AN46" s="239"/>
      <c r="AO46" s="239"/>
      <c r="AP46" s="239"/>
    </row>
    <row r="47" spans="2:82" ht="21" customHeight="1">
      <c r="B47" s="1146" t="s">
        <v>2317</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8"/>
      <c r="C48" s="1149"/>
      <c r="D48" s="1149"/>
      <c r="E48" s="1149"/>
      <c r="F48" s="1150"/>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1003" t="s">
        <v>14</v>
      </c>
      <c r="AB48" s="1004"/>
      <c r="AC48" s="1164" t="str">
        <f>IF(OR(F15=4,F15=5),"R6.6","R"&amp;D15&amp;"."&amp;F15)&amp;"～R"&amp;K15&amp;"."&amp;M15</f>
        <v>R6.6～R7.3</v>
      </c>
      <c r="AD48" s="1164"/>
      <c r="AE48" s="1164"/>
      <c r="AF48" s="1164"/>
      <c r="AG48" s="1164"/>
      <c r="AH48" s="1164"/>
      <c r="AS48" s="1012" t="str">
        <f>IFERROR(IF(AND(OR(AP58=1,AP58=2),OR(AP59=1,AP59=2),OR(AP60=1,AP60=2)),"処遇加算Ⅰ",IF(AND(OR(AP58=1,AP58=2),OR(AP59=1,AP59=2),OR(AP60=0,AP60=3)),"処遇加算Ⅱ",IF(OR(OR(AP58=1,AP58=2),OR(AP59=1,AP59=2)),"処遇加算Ⅲ",""))),"")</f>
        <v/>
      </c>
      <c r="AT48" s="1012"/>
      <c r="AU48" s="1012"/>
      <c r="AV48" s="1012"/>
      <c r="AW48" s="1012" t="str">
        <f>IFERROR(IF(AND(AP61=1,AP62=1,AP63=1),"特定加算Ⅰ",IF(AND(AP61=1,AP62=2,AP63=1),"特定加算Ⅱ",IF(OR(AP61=2,AP62=2,AP63=2),"特定加算なし",""))),"")</f>
        <v>特定加算なし</v>
      </c>
      <c r="AX48" s="1012"/>
      <c r="AY48" s="1012"/>
      <c r="AZ48" s="1012"/>
      <c r="BA48" s="1012" t="str">
        <f>IFERROR(IF(OR(L9="ベア加算",AND(L9="ベア加算なし",AP57=1)),"ベア加算",IF(AP57=2,"ベア加算なし","")),"")</f>
        <v/>
      </c>
      <c r="BB48" s="1012"/>
      <c r="BC48" s="1012"/>
      <c r="BD48" s="1012"/>
      <c r="BE48" s="1013" t="str">
        <f>AS48&amp;AW48&amp;BA48</f>
        <v>特定加算なし</v>
      </c>
      <c r="BF48" s="1013"/>
      <c r="BG48" s="1013"/>
      <c r="BH48" s="1013"/>
      <c r="BI48" s="1013"/>
      <c r="BJ48" s="1013"/>
      <c r="BK48" s="1013"/>
      <c r="BL48" s="1013"/>
      <c r="BM48" s="1013"/>
      <c r="BN48" s="1013"/>
      <c r="BO48" s="1013"/>
      <c r="BP48" s="1013"/>
      <c r="BQ48" s="241"/>
      <c r="BR48" s="241"/>
      <c r="BS48" s="241"/>
      <c r="BT48" s="241"/>
      <c r="BU48" s="241"/>
      <c r="BV48" s="241"/>
      <c r="BW48" s="241"/>
      <c r="BX48" s="241"/>
      <c r="BY48" s="241"/>
      <c r="BZ48" s="241"/>
      <c r="CD48" s="242"/>
    </row>
    <row r="49" spans="2:84" ht="18" customHeight="1">
      <c r="B49" s="1152" t="s">
        <v>2163</v>
      </c>
      <c r="C49" s="1153"/>
      <c r="D49" s="1153"/>
      <c r="E49" s="1153"/>
      <c r="F49" s="1154"/>
      <c r="G49" s="1137" t="str">
        <f>IFERROR(IF(AND(OR(AH58=1,AH58=2),OR(AH59=1,AH59=2),OR(AH60=1,AH60=2)),"処遇加算Ⅰ",IF(AND(OR(AH58=1,AH58=2),OR(AH59=1,AH59=2),OR(AH60=0,AH60=3)),"処遇加算Ⅱ",IF(OR(OR(AH58=1,AH58=2),OR(AH59=1,AH59=2)),"処遇加算Ⅲ",""))),"")</f>
        <v/>
      </c>
      <c r="H49" s="1138"/>
      <c r="I49" s="1138"/>
      <c r="J49" s="1138"/>
      <c r="K49" s="1163"/>
      <c r="L49" s="1137" t="str">
        <f>IFERROR(IF(G9="","",IF(AND(AH61=1,AH62=1,AH63=1),"特定加算Ⅰ",IF(AND(AH61=1,AH62=2,AH63=1),"特定加算Ⅱ",IF(OR(AH61=2,AH62=2,AH63=2),"特定加算なし","")))),"")</f>
        <v/>
      </c>
      <c r="M49" s="1138"/>
      <c r="N49" s="1138"/>
      <c r="O49" s="1138"/>
      <c r="P49" s="1139"/>
      <c r="Q49" s="1140" t="str">
        <f>IFERROR(IF(OR(L9="ベア加算",AND(L9="ベア加算なし",AH57=1)),"ベア加算",IF(AH57=2,"ベア加算なし","")),"")</f>
        <v/>
      </c>
      <c r="R49" s="1138"/>
      <c r="S49" s="1138"/>
      <c r="T49" s="1138"/>
      <c r="U49" s="1139"/>
      <c r="V49" s="1141" t="s">
        <v>12</v>
      </c>
      <c r="W49" s="1142"/>
      <c r="X49" s="1142"/>
      <c r="Y49" s="1142"/>
      <c r="Z49" s="1142"/>
      <c r="AA49" s="1055"/>
      <c r="AB49" s="1055"/>
      <c r="AC49" s="1035" t="str">
        <f>IFERROR(VLOOKUP(BE48,【参考】数式用2!E6:F23,2,FALSE),"")</f>
        <v/>
      </c>
      <c r="AD49" s="1036"/>
      <c r="AE49" s="1036"/>
      <c r="AF49" s="1036"/>
      <c r="AG49" s="1036"/>
      <c r="AH49" s="1037"/>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52" t="s">
        <v>2164</v>
      </c>
      <c r="C50" s="1153"/>
      <c r="D50" s="1153"/>
      <c r="E50" s="1153"/>
      <c r="F50" s="1154"/>
      <c r="G50" s="1158" t="str">
        <f>IFERROR(VLOOKUP(Y5,【参考】数式用!$A$5:$J$27,MATCH(G49,【参考】数式用!$B$4:$J$4,0)+1,0),"")</f>
        <v/>
      </c>
      <c r="H50" s="1159"/>
      <c r="I50" s="1159"/>
      <c r="J50" s="1159"/>
      <c r="K50" s="1160"/>
      <c r="L50" s="1158" t="str">
        <f>IFERROR(VLOOKUP(Y5,【参考】数式用!$A$5:$J$27,MATCH(L49,【参考】数式用!$B$4:$J$4,0)+1,0),"")</f>
        <v/>
      </c>
      <c r="M50" s="1159"/>
      <c r="N50" s="1159"/>
      <c r="O50" s="1159"/>
      <c r="P50" s="1161"/>
      <c r="Q50" s="1162" t="str">
        <f>IFERROR(VLOOKUP(Y5,【参考】数式用!$A$5:$J$27,MATCH(Q49,【参考】数式用!$B$4:$J$4,0)+1,0),"")</f>
        <v/>
      </c>
      <c r="R50" s="1159"/>
      <c r="S50" s="1159"/>
      <c r="T50" s="1159"/>
      <c r="U50" s="1161"/>
      <c r="V50" s="1117">
        <f>SUM(G50,L50,Q50)</f>
        <v>0</v>
      </c>
      <c r="W50" s="1118"/>
      <c r="X50" s="1118"/>
      <c r="Y50" s="1118"/>
      <c r="Z50" s="1118"/>
      <c r="AA50" s="1055"/>
      <c r="AB50" s="1055"/>
      <c r="AC50" s="1171" t="str">
        <f>IFERROR(VLOOKUP(Y5,【参考】数式用!$A$5:$AB$27,MATCH(AC49,【参考】数式用!$B$4:$AB$4,0)+1,FALSE),"")</f>
        <v/>
      </c>
      <c r="AD50" s="1172"/>
      <c r="AE50" s="1172"/>
      <c r="AF50" s="1172"/>
      <c r="AG50" s="1172"/>
      <c r="AH50" s="1173"/>
      <c r="AS50" s="1010" t="s">
        <v>2195</v>
      </c>
      <c r="AT50" s="1010"/>
      <c r="AU50" s="1010"/>
      <c r="AV50" s="1010"/>
      <c r="AW50" s="1010" t="s">
        <v>2196</v>
      </c>
      <c r="AX50" s="1010"/>
      <c r="AY50" s="1010"/>
      <c r="AZ50" s="1010"/>
      <c r="BA50" s="1010" t="s">
        <v>15</v>
      </c>
      <c r="BB50" s="1010"/>
      <c r="BC50" s="1010"/>
      <c r="BD50" s="1010"/>
      <c r="BE50" s="1010" t="s">
        <v>2197</v>
      </c>
      <c r="BF50" s="1010"/>
      <c r="BG50" s="1010"/>
      <c r="BH50" s="1010"/>
      <c r="BI50" s="1010" t="s">
        <v>2200</v>
      </c>
      <c r="BJ50" s="1010"/>
      <c r="BK50" s="1010"/>
      <c r="BL50" s="1010"/>
      <c r="BM50" s="241"/>
      <c r="BN50" s="1010" t="s">
        <v>2199</v>
      </c>
      <c r="BO50" s="1010"/>
      <c r="BP50" s="1010"/>
      <c r="BQ50" s="1010"/>
      <c r="BR50" s="1010"/>
      <c r="BS50" s="1010"/>
      <c r="BT50" s="241"/>
      <c r="BV50" s="1175" t="s">
        <v>2202</v>
      </c>
      <c r="BW50" s="1176"/>
      <c r="BX50" s="1176"/>
      <c r="BY50" s="1176"/>
      <c r="BZ50" s="1176"/>
      <c r="CA50" s="1177"/>
      <c r="CD50" s="242"/>
    </row>
    <row r="51" spans="2:84" ht="17.25" customHeight="1">
      <c r="B51" s="1155" t="s">
        <v>2294</v>
      </c>
      <c r="C51" s="1156"/>
      <c r="D51" s="1156"/>
      <c r="E51" s="1156"/>
      <c r="F51" s="1157"/>
      <c r="G51" s="1028" t="str">
        <f>IFERROR(ROUNDDOWN(ROUND(AM5*G50,0)*P5,0)*H53,"")</f>
        <v/>
      </c>
      <c r="H51" s="1028"/>
      <c r="I51" s="1028"/>
      <c r="J51" s="1028"/>
      <c r="K51" s="148" t="s">
        <v>2289</v>
      </c>
      <c r="L51" s="1027" t="str">
        <f>IFERROR(ROUNDDOWN(ROUND(AM5*L50,0)*P5,0)*H53,"")</f>
        <v/>
      </c>
      <c r="M51" s="1028"/>
      <c r="N51" s="1028"/>
      <c r="O51" s="1028"/>
      <c r="P51" s="148" t="s">
        <v>2289</v>
      </c>
      <c r="Q51" s="1027" t="str">
        <f>IFERROR(ROUNDDOWN(ROUND(AM5*Q50,0)*P5,0)*H53,"")</f>
        <v/>
      </c>
      <c r="R51" s="1028"/>
      <c r="S51" s="1028"/>
      <c r="T51" s="1028"/>
      <c r="U51" s="149" t="s">
        <v>2289</v>
      </c>
      <c r="V51" s="1135">
        <f>IFERROR(SUM(G51,L51,Q51),"")</f>
        <v>0</v>
      </c>
      <c r="W51" s="1136"/>
      <c r="X51" s="1136"/>
      <c r="Y51" s="1136"/>
      <c r="Z51" s="150" t="s">
        <v>2289</v>
      </c>
      <c r="AB51" s="151"/>
      <c r="AC51" s="1027" t="str">
        <f>IFERROR(ROUNDDOWN(ROUND(AM5*AC50,0)*P5,0)*AD53,"")</f>
        <v/>
      </c>
      <c r="AD51" s="1028"/>
      <c r="AE51" s="1028"/>
      <c r="AF51" s="1028"/>
      <c r="AG51" s="1028"/>
      <c r="AH51" s="149" t="s">
        <v>2289</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1178">
        <f>IF(AND(Q49="ベア加算なし",BA48="ベア加算"),ROUNDDOWN(ROUND(AM5*VLOOKUP(Y5,【参考】数式用!$A$5:$AB$27,9,FALSE),0)*P5,0)*AD53,0)</f>
        <v>0</v>
      </c>
      <c r="BW51" s="1179"/>
      <c r="BX51" s="1179"/>
      <c r="BY51" s="1179"/>
      <c r="BZ51" s="1179"/>
      <c r="CA51" s="1180"/>
      <c r="CD51" s="242"/>
    </row>
    <row r="52" spans="2:84" ht="13.5" customHeight="1">
      <c r="B52" s="1155"/>
      <c r="C52" s="1156"/>
      <c r="D52" s="1156"/>
      <c r="E52" s="1156"/>
      <c r="F52" s="1157"/>
      <c r="G52" s="1031" t="str">
        <f>IFERROR("("&amp;TEXT(G51/H53,"#,##0円")&amp;"/月)","")</f>
        <v/>
      </c>
      <c r="H52" s="1026"/>
      <c r="I52" s="1026"/>
      <c r="J52" s="1026"/>
      <c r="K52" s="1026"/>
      <c r="L52" s="1026" t="str">
        <f>IFERROR("("&amp;TEXT(L51/H53,"#,##0円")&amp;"/月)","")</f>
        <v/>
      </c>
      <c r="M52" s="1026"/>
      <c r="N52" s="1026"/>
      <c r="O52" s="1026"/>
      <c r="P52" s="1026"/>
      <c r="Q52" s="1026" t="str">
        <f>IFERROR("("&amp;TEXT(Q51/H53,"#,##0円")&amp;"/月)","")</f>
        <v/>
      </c>
      <c r="R52" s="1026"/>
      <c r="S52" s="1026"/>
      <c r="T52" s="1026"/>
      <c r="U52" s="1026"/>
      <c r="V52" s="1026" t="str">
        <f>IFERROR("("&amp;TEXT(V51/H53,"#,##0円")&amp;"/月)","")</f>
        <v>(0円/月)</v>
      </c>
      <c r="W52" s="1026"/>
      <c r="X52" s="1026"/>
      <c r="Y52" s="1026"/>
      <c r="Z52" s="1026"/>
      <c r="AB52" s="151"/>
      <c r="AC52" s="1029" t="str">
        <f>IFERROR("("&amp;TEXT(AC51/AD53,"#,##0円")&amp;"/月)","")</f>
        <v/>
      </c>
      <c r="AD52" s="1030"/>
      <c r="AE52" s="1030"/>
      <c r="AF52" s="1030"/>
      <c r="AG52" s="1030"/>
      <c r="AH52" s="103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13" t="s">
        <v>244</v>
      </c>
      <c r="V56" s="1013"/>
      <c r="W56" s="1013"/>
      <c r="X56" s="1013"/>
      <c r="Y56" s="1013"/>
      <c r="Z56" s="1013"/>
      <c r="AA56" s="245"/>
      <c r="AB56" s="249"/>
      <c r="AC56" s="1013" t="str">
        <f>IF(F15=4,"R6.4～R6.5",IF(F15=5,"R6.5",""))</f>
        <v>R6.4～R6.5</v>
      </c>
      <c r="AD56" s="1013"/>
      <c r="AE56" s="1013"/>
      <c r="AF56" s="1013"/>
      <c r="AG56" s="1013"/>
      <c r="AH56" s="1013"/>
      <c r="AI56" s="250"/>
      <c r="AJ56" s="249"/>
      <c r="AK56" s="1013" t="str">
        <f>IF(OR(F15=4,F15=5),"R6.6","R"&amp;D15&amp;"."&amp;F15)&amp;"～R"&amp;K15&amp;"."&amp;M15</f>
        <v>R6.6～R7.3</v>
      </c>
      <c r="AL56" s="1013"/>
      <c r="AM56" s="1013"/>
      <c r="AN56" s="1013"/>
      <c r="AO56" s="1013"/>
      <c r="AP56" s="1013"/>
      <c r="AQ56" s="245"/>
      <c r="AR56" s="245"/>
      <c r="AS56" s="1016" t="s">
        <v>2420</v>
      </c>
      <c r="AT56" s="1016"/>
      <c r="AU56" s="1016"/>
      <c r="AV56" s="1016"/>
      <c r="AW56" s="1016" t="s">
        <v>2419</v>
      </c>
      <c r="AX56" s="1016"/>
      <c r="AY56" s="1016"/>
      <c r="AZ56" s="1016"/>
    </row>
    <row r="57" spans="2:84" ht="15.95" customHeight="1">
      <c r="U57" s="1010" t="s">
        <v>2203</v>
      </c>
      <c r="V57" s="1010"/>
      <c r="W57" s="1010"/>
      <c r="X57" s="1010"/>
      <c r="Y57" s="1010"/>
      <c r="Z57" s="527" t="str">
        <f>IF(AND(B9&lt;&gt;"処遇加算なし",F15=4),IF(V21="✓",1,IF(V22="✓",2,"")),"")</f>
        <v/>
      </c>
      <c r="AA57" s="245"/>
      <c r="AB57" s="249"/>
      <c r="AC57" s="1010" t="s">
        <v>2203</v>
      </c>
      <c r="AD57" s="1010"/>
      <c r="AE57" s="1010"/>
      <c r="AF57" s="1010"/>
      <c r="AG57" s="1010"/>
      <c r="AH57" s="170">
        <f>IF(AND(F15&lt;&gt;4,F15&lt;&gt;5),0,IF(AT8="○",1,0))</f>
        <v>0</v>
      </c>
      <c r="AI57" s="253"/>
      <c r="AJ57" s="249"/>
      <c r="AK57" s="1010" t="s">
        <v>2203</v>
      </c>
      <c r="AL57" s="1010"/>
      <c r="AM57" s="1010"/>
      <c r="AN57" s="1010"/>
      <c r="AO57" s="1010"/>
      <c r="AP57" s="170">
        <f>IF(AT8="○",1,0)</f>
        <v>0</v>
      </c>
      <c r="AQ57" s="245"/>
      <c r="AR57" s="245"/>
      <c r="AS57" s="1009"/>
      <c r="AT57" s="1009"/>
      <c r="AU57" s="1009"/>
      <c r="AV57" s="1009"/>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19" t="s">
        <v>2204</v>
      </c>
      <c r="V58" s="1019"/>
      <c r="W58" s="1019"/>
      <c r="X58" s="1019"/>
      <c r="Y58" s="1019"/>
      <c r="Z58" s="527" t="str">
        <f>IF(AND(B9&lt;&gt;"処遇加算なし",F15=4),IF(V24="✓",1,IF(V25="✓",2,IF(V26="✓",3,""))),"")</f>
        <v/>
      </c>
      <c r="AA58" s="245"/>
      <c r="AB58" s="249"/>
      <c r="AC58" s="1019" t="s">
        <v>2204</v>
      </c>
      <c r="AD58" s="1019"/>
      <c r="AE58" s="1019"/>
      <c r="AF58" s="1019"/>
      <c r="AG58" s="1019"/>
      <c r="AH58" s="170">
        <f>IF(AND(F15&lt;&gt;4,F15&lt;&gt;5),0,IF(AU8="○",1,3))</f>
        <v>3</v>
      </c>
      <c r="AI58" s="253"/>
      <c r="AJ58" s="249"/>
      <c r="AK58" s="1019" t="s">
        <v>2204</v>
      </c>
      <c r="AL58" s="1019"/>
      <c r="AM58" s="1019"/>
      <c r="AN58" s="1019"/>
      <c r="AO58" s="1019"/>
      <c r="AP58" s="170">
        <f>IF(AU8="○",1,3)</f>
        <v>3</v>
      </c>
      <c r="AQ58" s="245"/>
      <c r="AR58" s="245"/>
      <c r="AS58" s="1010" t="str">
        <f>IF(OR(AND(Z58=1,AH58=3),AND(Z58=1,AP58=3),AND(Z58=2,AH58=3,AH59=3),AND(Z58=2,AP58=3,AP59=3)),"○","")</f>
        <v/>
      </c>
      <c r="AT58" s="1010"/>
      <c r="AU58" s="1010"/>
      <c r="AV58" s="1010"/>
      <c r="AW58" s="1010" t="str">
        <f>IF(OR(AND(Z58=1,AH58=2),AND(Z58=1,AP58=2),AND(Z58=2,AH58=2,AH59=2),AND(Z58=2,AP58=2,AP59=2)),"○","")</f>
        <v/>
      </c>
      <c r="AX58" s="1010"/>
      <c r="AY58" s="1010"/>
      <c r="AZ58" s="1010"/>
      <c r="BH58" s="251"/>
      <c r="BJ58" s="251"/>
      <c r="BK58" s="251"/>
      <c r="BL58" s="251"/>
      <c r="BM58" s="251"/>
      <c r="BN58" s="251"/>
      <c r="BO58" s="251"/>
      <c r="BP58" s="251"/>
      <c r="BQ58" s="251"/>
      <c r="BR58" s="251"/>
      <c r="BS58" s="251"/>
      <c r="BT58" s="251"/>
      <c r="BU58" s="251"/>
      <c r="BV58" s="251"/>
      <c r="BW58" s="251"/>
      <c r="BX58" s="251"/>
      <c r="BZ58" s="254"/>
    </row>
    <row r="59" spans="2:84" ht="15.95" customHeight="1">
      <c r="U59" s="1019" t="s">
        <v>2205</v>
      </c>
      <c r="V59" s="1019"/>
      <c r="W59" s="1019"/>
      <c r="X59" s="1019"/>
      <c r="Y59" s="1019"/>
      <c r="Z59" s="527" t="str">
        <f>IF(AND(B9&lt;&gt;"処遇加算なし",F15=4),IF(V28="✓",1,IF(V29="✓",2,IF(V30="✓",3,""))),"")</f>
        <v/>
      </c>
      <c r="AA59" s="245"/>
      <c r="AB59" s="249"/>
      <c r="AC59" s="1019" t="s">
        <v>2205</v>
      </c>
      <c r="AD59" s="1019"/>
      <c r="AE59" s="1019"/>
      <c r="AF59" s="1019"/>
      <c r="AG59" s="1019"/>
      <c r="AH59" s="170">
        <f>IF(AND(F15&lt;&gt;4,F15&lt;&gt;5),0,IF(AV8="○",1,3))</f>
        <v>3</v>
      </c>
      <c r="AI59" s="253"/>
      <c r="AJ59" s="249"/>
      <c r="AK59" s="1019" t="s">
        <v>2205</v>
      </c>
      <c r="AL59" s="1019"/>
      <c r="AM59" s="1019"/>
      <c r="AN59" s="1019"/>
      <c r="AO59" s="1019"/>
      <c r="AP59" s="170">
        <f>IF(AV8="○",1,3)</f>
        <v>3</v>
      </c>
      <c r="AQ59" s="245"/>
      <c r="AR59" s="245"/>
      <c r="AS59" s="1010" t="str">
        <f>IF(OR(AND(Z59=1,AH59=3),AND(Z59=1,AP59=3),AND(Z59=2,AH58=3,AH59=3),AND(Z59=2,AP58=3,AP59=3)),"○","")</f>
        <v/>
      </c>
      <c r="AT59" s="1010"/>
      <c r="AU59" s="1010"/>
      <c r="AV59" s="1010"/>
      <c r="AW59" s="1010" t="str">
        <f>IF(OR(AND(Z59=1,AH58=2),AND(Z59=1,AP58=2),AND(Z59=2,AH58=2,AH59=2),AND(Z59=2,AP58=2,AP59=2)),"○","")</f>
        <v/>
      </c>
      <c r="AX59" s="1010"/>
      <c r="AY59" s="1010"/>
      <c r="AZ59" s="1010"/>
      <c r="BH59" s="251"/>
      <c r="BJ59" s="251"/>
      <c r="BK59" s="251"/>
      <c r="BL59" s="251"/>
      <c r="BM59" s="251"/>
      <c r="BN59" s="251"/>
      <c r="BO59" s="251"/>
      <c r="BP59" s="251"/>
      <c r="BQ59" s="251"/>
      <c r="BR59" s="251"/>
      <c r="BS59" s="251"/>
      <c r="BT59" s="251"/>
      <c r="BU59" s="251"/>
      <c r="BV59" s="251"/>
      <c r="BW59" s="251"/>
      <c r="BX59" s="251"/>
      <c r="BZ59" s="254"/>
    </row>
    <row r="60" spans="2:84" ht="15.95" customHeight="1">
      <c r="U60" s="1019" t="s">
        <v>2206</v>
      </c>
      <c r="V60" s="1019"/>
      <c r="W60" s="1019"/>
      <c r="X60" s="1019"/>
      <c r="Y60" s="1019"/>
      <c r="Z60" s="527" t="str">
        <f>IF(AND(B9&lt;&gt;"処遇加算なし",F15=4),IF(V32="✓",1,IF(V33="✓",2,"")),"")</f>
        <v/>
      </c>
      <c r="AA60" s="245"/>
      <c r="AB60" s="249"/>
      <c r="AC60" s="1019" t="s">
        <v>2206</v>
      </c>
      <c r="AD60" s="1019"/>
      <c r="AE60" s="1019"/>
      <c r="AF60" s="1019"/>
      <c r="AG60" s="1019"/>
      <c r="AH60" s="170">
        <f>IF(AND(F15&lt;&gt;4,F15&lt;&gt;5),0,IF(AW8="○",1,3))</f>
        <v>3</v>
      </c>
      <c r="AI60" s="253"/>
      <c r="AJ60" s="249"/>
      <c r="AK60" s="1019" t="s">
        <v>2206</v>
      </c>
      <c r="AL60" s="1019"/>
      <c r="AM60" s="1019"/>
      <c r="AN60" s="1019"/>
      <c r="AO60" s="1019"/>
      <c r="AP60" s="170">
        <f>IF(AW8="○",1,3)</f>
        <v>3</v>
      </c>
      <c r="AQ60" s="245"/>
      <c r="AR60" s="245"/>
      <c r="AS60" s="1011" t="str">
        <f>IF(OR(AND(Z60=1,AH60=3),AND(Z60=1,AP60=3)),"○","")</f>
        <v/>
      </c>
      <c r="AT60" s="1011"/>
      <c r="AU60" s="1011"/>
      <c r="AV60" s="1011"/>
      <c r="AW60" s="1011" t="str">
        <f>IF(OR(AND(Z60=1,AH60=2),AND(Z60=1,AP60=2)),"○","")</f>
        <v/>
      </c>
      <c r="AX60" s="1011"/>
      <c r="AY60" s="1011"/>
      <c r="AZ60" s="1011"/>
      <c r="BH60" s="251"/>
      <c r="BJ60" s="251"/>
      <c r="BK60" s="251"/>
      <c r="BL60" s="251"/>
      <c r="BM60" s="251"/>
      <c r="BN60" s="251"/>
      <c r="BO60" s="251"/>
      <c r="BP60" s="251"/>
      <c r="BQ60" s="251"/>
      <c r="BR60" s="251"/>
      <c r="BS60" s="251"/>
      <c r="BT60" s="251"/>
      <c r="BU60" s="251"/>
      <c r="BV60" s="251"/>
      <c r="BW60" s="251"/>
      <c r="BX60" s="251"/>
      <c r="BZ60" s="254"/>
    </row>
    <row r="61" spans="2:84" ht="15.95" customHeight="1">
      <c r="U61" s="1019" t="s">
        <v>2207</v>
      </c>
      <c r="V61" s="1019"/>
      <c r="W61" s="1019"/>
      <c r="X61" s="1019"/>
      <c r="Y61" s="1019"/>
      <c r="Z61" s="527" t="str">
        <f>IF(AND(B9&lt;&gt;"処遇加算なし",F15=4),IF(V36="✓",1,IF(V37="✓",2,"")),"")</f>
        <v/>
      </c>
      <c r="AA61" s="245"/>
      <c r="AB61" s="249"/>
      <c r="AC61" s="1019" t="s">
        <v>2207</v>
      </c>
      <c r="AD61" s="1019"/>
      <c r="AE61" s="1019"/>
      <c r="AF61" s="1019"/>
      <c r="AG61" s="1019"/>
      <c r="AH61" s="170">
        <f>IF(AND(F15&lt;&gt;4,F15&lt;&gt;5),0,IF(AX8="○",1,2))</f>
        <v>2</v>
      </c>
      <c r="AI61" s="253"/>
      <c r="AJ61" s="249"/>
      <c r="AK61" s="1019" t="s">
        <v>2207</v>
      </c>
      <c r="AL61" s="1019"/>
      <c r="AM61" s="1019"/>
      <c r="AN61" s="1019"/>
      <c r="AO61" s="1019"/>
      <c r="AP61" s="170">
        <f>IF(AX8="○",1,2)</f>
        <v>2</v>
      </c>
      <c r="AQ61" s="245"/>
      <c r="AR61" s="245"/>
      <c r="AS61" s="1010" t="str">
        <f>IF(OR(AND(Z61=1,AH61=2),AND(Z61=1,AP61=2)),"○","")</f>
        <v/>
      </c>
      <c r="AT61" s="1010"/>
      <c r="AU61" s="1010"/>
      <c r="AV61" s="1010"/>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19" t="s">
        <v>2208</v>
      </c>
      <c r="V62" s="1019"/>
      <c r="W62" s="1019"/>
      <c r="X62" s="1019"/>
      <c r="Y62" s="1019"/>
      <c r="Z62" s="527" t="str">
        <f>IF(AND(B9&lt;&gt;"処遇加算なし",F15=4),IF(V40="✓",1,IF(V41="✓",2,"")),"")</f>
        <v/>
      </c>
      <c r="AA62" s="245"/>
      <c r="AB62" s="249"/>
      <c r="AC62" s="1019" t="s">
        <v>2208</v>
      </c>
      <c r="AD62" s="1019"/>
      <c r="AE62" s="1019"/>
      <c r="AF62" s="1019"/>
      <c r="AG62" s="1019"/>
      <c r="AH62" s="170">
        <f>IF(AND(F15&lt;&gt;4,F15&lt;&gt;5),0,IF(AY8="○",1,2))</f>
        <v>2</v>
      </c>
      <c r="AI62" s="253"/>
      <c r="AJ62" s="249"/>
      <c r="AK62" s="1019" t="s">
        <v>2208</v>
      </c>
      <c r="AL62" s="1019"/>
      <c r="AM62" s="1019"/>
      <c r="AN62" s="1019"/>
      <c r="AO62" s="1019"/>
      <c r="AP62" s="170">
        <f>IF(AY8="○",1,2)</f>
        <v>2</v>
      </c>
      <c r="AQ62" s="245"/>
      <c r="AR62" s="245"/>
      <c r="AS62" s="1010" t="str">
        <f>IF(OR(AND(Z62=1,AH62=2),AND(Z62=1,AP62=2)),"○","")</f>
        <v/>
      </c>
      <c r="AT62" s="1010"/>
      <c r="AU62" s="1010"/>
      <c r="AV62" s="1010"/>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10" t="s">
        <v>2209</v>
      </c>
      <c r="V63" s="1010"/>
      <c r="W63" s="1010"/>
      <c r="X63" s="1010"/>
      <c r="Y63" s="1010"/>
      <c r="Z63" s="527" t="str">
        <f>IF(AND(B9&lt;&gt;"処遇加算なし",F15=4),IF(V44="✓",1,IF(V45="✓",2,"")),"")</f>
        <v/>
      </c>
      <c r="AA63" s="245"/>
      <c r="AB63" s="249"/>
      <c r="AC63" s="1010" t="s">
        <v>2209</v>
      </c>
      <c r="AD63" s="1010"/>
      <c r="AE63" s="1010"/>
      <c r="AF63" s="1010"/>
      <c r="AG63" s="1010"/>
      <c r="AH63" s="170">
        <f>IF(AND(F15&lt;&gt;4,F15&lt;&gt;5),0,IF(AZ8="○",1,2))</f>
        <v>2</v>
      </c>
      <c r="AI63" s="253"/>
      <c r="AJ63" s="249"/>
      <c r="AK63" s="1010" t="s">
        <v>2209</v>
      </c>
      <c r="AL63" s="1010"/>
      <c r="AM63" s="1010"/>
      <c r="AN63" s="1010"/>
      <c r="AO63" s="1010"/>
      <c r="AP63" s="170">
        <f>IF(AZ8="○",1,2)</f>
        <v>2</v>
      </c>
      <c r="AQ63" s="245"/>
      <c r="AR63" s="245"/>
      <c r="AS63" s="1010" t="str">
        <f>IF(OR(AND(Z63=1,AH63=2),AND(Z63=1,AP63=2)),"○","")</f>
        <v/>
      </c>
      <c r="AT63" s="1010"/>
      <c r="AU63" s="1010"/>
      <c r="AV63" s="1010"/>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q2jj7tD989Hdday7o8y1drKXzox6/Izp+MEaAyKNL4radFGoxqYZ2+6ug+KG24yeICNarFpjcHStH1T0f+a3w==" saltValue="NynZVRe6mBm+7TSTCZCNv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63" t="s">
        <v>2425</v>
      </c>
      <c r="O1" s="1063"/>
      <c r="P1" s="1063"/>
      <c r="Q1" s="1063"/>
      <c r="R1" s="1063"/>
      <c r="S1" s="1063"/>
      <c r="T1" s="1063"/>
      <c r="U1" s="1063"/>
      <c r="V1" s="1063"/>
      <c r="W1" s="1063"/>
      <c r="X1" s="1063"/>
      <c r="Y1" s="1063"/>
      <c r="Z1" s="1063"/>
      <c r="AA1" s="1063"/>
      <c r="AB1" s="1063"/>
      <c r="AC1" s="1063"/>
      <c r="AD1" s="1063"/>
      <c r="AE1" s="1063"/>
      <c r="AF1" s="1181" t="s">
        <v>29</v>
      </c>
      <c r="AG1" s="1181"/>
      <c r="AH1" s="1181"/>
      <c r="AI1" s="1182" t="str">
        <f>IF(G5="","",G5)</f>
        <v/>
      </c>
      <c r="AJ1" s="1182"/>
      <c r="AK1" s="1182"/>
      <c r="AL1" s="1182"/>
      <c r="AM1" s="1182"/>
      <c r="AN1" s="1182"/>
      <c r="AO1" s="1182"/>
      <c r="AP1" s="1182"/>
      <c r="AQ1" s="537" t="s">
        <v>2436</v>
      </c>
      <c r="AS1" s="1006" t="str">
        <f>B9&amp;G9&amp;L9</f>
        <v/>
      </c>
      <c r="AT1" s="1007"/>
      <c r="AU1" s="1007"/>
      <c r="AV1" s="1007"/>
      <c r="AW1" s="1007"/>
      <c r="AX1" s="1007"/>
      <c r="AY1" s="1007"/>
      <c r="AZ1" s="1007"/>
      <c r="BA1" s="1007"/>
      <c r="BB1" s="1007"/>
      <c r="BC1" s="1007"/>
      <c r="BD1" s="1007"/>
      <c r="BE1" s="1008"/>
      <c r="BF1" s="1005" t="str">
        <f>IFERROR(VLOOKUP(Y5,【参考】数式用!$AJ$2:$AK$24,2,FALSE),"")</f>
        <v/>
      </c>
      <c r="BG1" s="1005"/>
      <c r="BH1" s="1005"/>
      <c r="BI1" s="1005"/>
      <c r="BJ1" s="1005"/>
      <c r="BK1" s="1005"/>
      <c r="BL1" s="1005"/>
      <c r="BM1" s="1005"/>
      <c r="BN1" s="1005"/>
      <c r="BO1" s="1005"/>
      <c r="BP1" s="1005"/>
      <c r="CE1" s="174" t="s">
        <v>2390</v>
      </c>
    </row>
    <row r="2" spans="1:88" s="175" customFormat="1" ht="19.5" customHeight="1" thickBot="1">
      <c r="C2" s="173"/>
      <c r="D2" s="173"/>
      <c r="E2" s="173"/>
      <c r="F2" s="173"/>
      <c r="G2" s="173"/>
      <c r="H2" s="173"/>
      <c r="I2" s="173"/>
      <c r="J2" s="173"/>
      <c r="K2" s="173"/>
      <c r="L2" s="173"/>
      <c r="M2" s="173"/>
      <c r="N2" s="1063"/>
      <c r="O2" s="1063"/>
      <c r="P2" s="1063"/>
      <c r="Q2" s="1063"/>
      <c r="R2" s="1063"/>
      <c r="S2" s="1063"/>
      <c r="T2" s="1063"/>
      <c r="U2" s="1063"/>
      <c r="V2" s="1063"/>
      <c r="W2" s="1063"/>
      <c r="X2" s="1063"/>
      <c r="Y2" s="1063"/>
      <c r="Z2" s="1063"/>
      <c r="AA2" s="1063"/>
      <c r="AB2" s="1063"/>
      <c r="AC2" s="1063"/>
      <c r="AD2" s="1063"/>
      <c r="AE2" s="1063"/>
      <c r="AF2" s="173"/>
      <c r="AG2" s="173"/>
      <c r="AH2" s="173"/>
      <c r="AI2" s="173"/>
      <c r="AJ2" s="173"/>
      <c r="AK2" s="173"/>
      <c r="AL2" s="173"/>
      <c r="AM2" s="173"/>
      <c r="AN2" s="173"/>
      <c r="AO2" s="173"/>
      <c r="AP2" s="173"/>
      <c r="AQ2" s="531"/>
      <c r="AR2" s="531"/>
      <c r="CE2" s="993" t="s">
        <v>2393</v>
      </c>
      <c r="CF2" s="993"/>
      <c r="CG2" s="993"/>
      <c r="CH2" s="993"/>
      <c r="CI2" s="1183" t="str">
        <f>IF(AI1&lt;&gt;"",1,"")</f>
        <v/>
      </c>
      <c r="CJ2" s="1184"/>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93" t="s">
        <v>2387</v>
      </c>
      <c r="CF3" s="993"/>
      <c r="CG3" s="993"/>
      <c r="CH3" s="993"/>
      <c r="CI3" s="1185" t="str">
        <f>IF(AND(L9="ベア加算",Q49="ベア加算"),1,"")</f>
        <v/>
      </c>
      <c r="CJ3" s="1186"/>
    </row>
    <row r="4" spans="1:88" ht="25.5" customHeight="1">
      <c r="B4" s="1076" t="s">
        <v>2293</v>
      </c>
      <c r="C4" s="1076"/>
      <c r="D4" s="1076"/>
      <c r="E4" s="1076"/>
      <c r="F4" s="1076"/>
      <c r="G4" s="1076" t="s">
        <v>0</v>
      </c>
      <c r="H4" s="1076"/>
      <c r="I4" s="1076"/>
      <c r="J4" s="1074" t="s">
        <v>1</v>
      </c>
      <c r="K4" s="1074"/>
      <c r="L4" s="1074"/>
      <c r="M4" s="1074"/>
      <c r="N4" s="1074"/>
      <c r="O4" s="1074"/>
      <c r="P4" s="1077" t="s">
        <v>2162</v>
      </c>
      <c r="Q4" s="1078"/>
      <c r="R4" s="1078"/>
      <c r="S4" s="1079" t="s">
        <v>2</v>
      </c>
      <c r="T4" s="1080"/>
      <c r="U4" s="1080"/>
      <c r="V4" s="1080"/>
      <c r="W4" s="1080"/>
      <c r="X4" s="1080"/>
      <c r="Y4" s="1074" t="s">
        <v>3</v>
      </c>
      <c r="Z4" s="1074"/>
      <c r="AA4" s="1074"/>
      <c r="AB4" s="1074"/>
      <c r="AC4" s="1074"/>
      <c r="AD4" s="1074"/>
      <c r="AE4" s="1074" t="s">
        <v>2159</v>
      </c>
      <c r="AF4" s="1074"/>
      <c r="AG4" s="1074"/>
      <c r="AH4" s="1074"/>
      <c r="AI4" s="1074" t="s">
        <v>2160</v>
      </c>
      <c r="AJ4" s="1074"/>
      <c r="AK4" s="1074"/>
      <c r="AL4" s="1074"/>
      <c r="AM4" s="1074" t="s">
        <v>2158</v>
      </c>
      <c r="AN4" s="1074"/>
      <c r="AO4" s="1074"/>
      <c r="AP4" s="1074"/>
      <c r="AS4" s="183"/>
      <c r="AT4" s="1014" t="s">
        <v>2253</v>
      </c>
      <c r="AU4" s="1014" t="s">
        <v>2204</v>
      </c>
      <c r="AV4" s="1014" t="s">
        <v>2205</v>
      </c>
      <c r="AW4" s="1014" t="s">
        <v>2206</v>
      </c>
      <c r="AX4" s="1014" t="s">
        <v>2207</v>
      </c>
      <c r="AY4" s="1014" t="s">
        <v>2208</v>
      </c>
      <c r="AZ4" s="1014" t="s">
        <v>2252</v>
      </c>
      <c r="BA4" s="184"/>
      <c r="CE4" s="993" t="s">
        <v>2392</v>
      </c>
      <c r="CF4" s="993"/>
      <c r="CG4" s="993"/>
      <c r="CH4" s="993"/>
      <c r="CI4" s="984" t="str">
        <f>IF(OR(OR(G49="処遇加算Ⅰ",G49="処遇加算Ⅱ"),OR(AS48="処遇加算Ⅰ",AS48="処遇加算Ⅱ")),1,"")</f>
        <v/>
      </c>
      <c r="CJ4" s="985"/>
    </row>
    <row r="5" spans="1:88" ht="33" customHeight="1">
      <c r="B5" s="1088"/>
      <c r="C5" s="1088"/>
      <c r="D5" s="1088"/>
      <c r="E5" s="1088"/>
      <c r="F5" s="1088"/>
      <c r="G5" s="1089"/>
      <c r="H5" s="1089"/>
      <c r="I5" s="1089"/>
      <c r="J5" s="1090"/>
      <c r="K5" s="1090"/>
      <c r="L5" s="1090"/>
      <c r="M5" s="1091"/>
      <c r="N5" s="1091"/>
      <c r="O5" s="1091"/>
      <c r="P5" s="1092" t="str">
        <f>IF(Y5="","",IFERROR(INDEX(【参考】数式用3!$G$3:$I$451,MATCH(M5,【参考】数式用3!$F$3:$F$451,0),MATCH(VLOOKUP(Y5,【参考】数式用3!$J$2:$K$26,2,FALSE),【参考】数式用3!$G$2:$I$2,0)),10))</f>
        <v/>
      </c>
      <c r="Q5" s="1093"/>
      <c r="R5" s="1093"/>
      <c r="S5" s="1094"/>
      <c r="T5" s="1095"/>
      <c r="U5" s="1095"/>
      <c r="V5" s="1095"/>
      <c r="W5" s="1095"/>
      <c r="X5" s="1096"/>
      <c r="Y5" s="1075"/>
      <c r="Z5" s="1075"/>
      <c r="AA5" s="1075"/>
      <c r="AB5" s="1075"/>
      <c r="AC5" s="1075"/>
      <c r="AD5" s="1075"/>
      <c r="AE5" s="1042"/>
      <c r="AF5" s="1043"/>
      <c r="AG5" s="1043"/>
      <c r="AH5" s="1044"/>
      <c r="AI5" s="1042"/>
      <c r="AJ5" s="1043"/>
      <c r="AK5" s="1043"/>
      <c r="AL5" s="1044"/>
      <c r="AM5" s="1045">
        <f>AE5-AI5</f>
        <v>0</v>
      </c>
      <c r="AN5" s="1046"/>
      <c r="AO5" s="1046"/>
      <c r="AP5" s="1047"/>
      <c r="AS5" s="183"/>
      <c r="AT5" s="1014"/>
      <c r="AU5" s="1014"/>
      <c r="AV5" s="1014"/>
      <c r="AW5" s="1014"/>
      <c r="AX5" s="1014"/>
      <c r="AY5" s="1014"/>
      <c r="AZ5" s="1014"/>
      <c r="BA5" s="184"/>
      <c r="CE5" s="993" t="s">
        <v>2386</v>
      </c>
      <c r="CF5" s="993"/>
      <c r="CG5" s="993"/>
      <c r="CH5" s="993"/>
      <c r="CI5" s="984" t="str">
        <f>IF(OR(G49="処遇加算Ⅰ",AS48="処遇加算Ⅰ"),1,"")</f>
        <v/>
      </c>
      <c r="CJ5" s="985"/>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3" t="s">
        <v>2389</v>
      </c>
      <c r="CF6" s="993"/>
      <c r="CG6" s="993"/>
      <c r="CH6" s="993"/>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174" t="s">
        <v>2388</v>
      </c>
      <c r="CF7" s="1174"/>
      <c r="CG7" s="1174"/>
      <c r="CH7" s="1174"/>
      <c r="CI7" s="984" t="str">
        <f>IF(AND(AH62=1,AD41=""),1,"")</f>
        <v/>
      </c>
      <c r="CJ7" s="985"/>
    </row>
    <row r="8" spans="1:88" ht="17.25" customHeight="1" thickBot="1">
      <c r="B8" s="1099" t="s">
        <v>2328</v>
      </c>
      <c r="C8" s="1100"/>
      <c r="D8" s="1100"/>
      <c r="E8" s="1100"/>
      <c r="F8" s="1100"/>
      <c r="G8" s="1100"/>
      <c r="H8" s="1100"/>
      <c r="I8" s="1100"/>
      <c r="J8" s="1100"/>
      <c r="K8" s="1100"/>
      <c r="L8" s="1100"/>
      <c r="M8" s="1100"/>
      <c r="N8" s="1100"/>
      <c r="O8" s="1100"/>
      <c r="P8" s="1100"/>
      <c r="Q8" s="1100"/>
      <c r="R8" s="1100"/>
      <c r="S8" s="1101"/>
      <c r="T8" s="1003" t="s">
        <v>14</v>
      </c>
      <c r="U8" s="1004"/>
      <c r="V8" s="1057" t="str">
        <f>IFERROR(IF(VLOOKUP(AS1,【参考】数式用2!E6:L23,3,FALSE)="","",VLOOKUP(AS1,【参考】数式用2!E6:L23,3,FALSE)),"")</f>
        <v/>
      </c>
      <c r="W8" s="1058"/>
      <c r="X8" s="1058"/>
      <c r="Y8" s="1058"/>
      <c r="Z8" s="1059"/>
      <c r="AA8" s="1038" t="str">
        <f>IFERROR(VLOOKUP(AS1,【参考】数式用2!E6:L23,4,FALSE),"")</f>
        <v/>
      </c>
      <c r="AB8" s="1038"/>
      <c r="AC8" s="1038"/>
      <c r="AD8" s="1038"/>
      <c r="AE8" s="1038"/>
      <c r="AF8" s="1038"/>
      <c r="AG8" s="1038"/>
      <c r="AH8" s="1038"/>
      <c r="AI8" s="1038"/>
      <c r="AJ8" s="1038"/>
      <c r="AK8" s="1038"/>
      <c r="AL8" s="1038"/>
      <c r="AM8" s="1038"/>
      <c r="AN8" s="1038"/>
      <c r="AO8" s="1038"/>
      <c r="AP8" s="1039"/>
      <c r="AS8" s="183"/>
      <c r="AT8" s="1168" t="str">
        <f>IF(L9="ベア加算","",IF(OR(V8="新加算Ⅰ",V8="新加算Ⅱ",V8="新加算Ⅲ",V8="新加算Ⅳ"),"○",""))</f>
        <v/>
      </c>
      <c r="AU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8" t="str">
        <f>IF(OR(V8="新加算Ⅰ",V8="新加算Ⅱ",V8="新加算Ⅲ",V8="新加算Ⅴ(１)",V8="新加算Ⅴ(３)",V8="新加算Ⅴ(８)"),"○","")</f>
        <v/>
      </c>
      <c r="AX8" s="1168" t="str">
        <f>IF(OR(V8="新加算Ⅰ",V8="新加算Ⅱ",V8="新加算Ⅴ(１)",V8="新加算Ⅴ(２)",V8="新加算Ⅴ(３)",V8="新加算Ⅴ(４)",V8="新加算Ⅴ(５)",V8="新加算Ⅴ(６)",V8="新加算Ⅴ(７)",V8="新加算Ⅴ(９)",V8="新加算Ⅴ(10)",V8="新加算Ⅴ(12)"),"○","")</f>
        <v/>
      </c>
      <c r="AY8" s="1168" t="str">
        <f>IF(OR(V8="新加算Ⅰ",V8="新加算Ⅴ(１)",V8="新加算Ⅴ(２)",V8="新加算Ⅴ(５)",V8="新加算Ⅴ(７)",V8="新加算Ⅴ(10)"),"○","")</f>
        <v/>
      </c>
      <c r="AZ8" s="1168" t="str">
        <f>IF(OR(V8="新加算Ⅰ",V8="新加算Ⅱ",V8="新加算Ⅴ(１)",V8="新加算Ⅴ(２)",V8="新加算Ⅴ(３)",V8="新加算Ⅴ(４)",V8="新加算Ⅴ(５)",V8="新加算Ⅴ(６)",V8="新加算Ⅴ(７)",V8="新加算Ⅴ(９)",V8="新加算Ⅴ(10)",V8="新加算Ⅴ(12)"),"○","")</f>
        <v/>
      </c>
      <c r="BA8" s="184"/>
      <c r="CE8" s="1174" t="s">
        <v>2388</v>
      </c>
      <c r="CF8" s="1174"/>
      <c r="CG8" s="1174"/>
      <c r="CH8" s="1174"/>
      <c r="CI8" s="984" t="str">
        <f>IF(AND(AP62=1,AL41=""),1,"")</f>
        <v/>
      </c>
      <c r="CJ8" s="985"/>
    </row>
    <row r="9" spans="1:88" ht="26.25" customHeight="1">
      <c r="B9" s="1102"/>
      <c r="C9" s="1103"/>
      <c r="D9" s="1103"/>
      <c r="E9" s="1103"/>
      <c r="F9" s="1104"/>
      <c r="G9" s="1105"/>
      <c r="H9" s="1106"/>
      <c r="I9" s="1106"/>
      <c r="J9" s="1106"/>
      <c r="K9" s="1107"/>
      <c r="L9" s="1108"/>
      <c r="M9" s="1109"/>
      <c r="N9" s="1109"/>
      <c r="O9" s="1109"/>
      <c r="P9" s="1110"/>
      <c r="Q9" s="1097" t="s">
        <v>2200</v>
      </c>
      <c r="R9" s="1098"/>
      <c r="S9" s="1098"/>
      <c r="T9" s="1003"/>
      <c r="U9" s="1004"/>
      <c r="V9" s="1060" t="str">
        <f>IFERROR(VLOOKUP(Y5,【参考】数式用!$A$5:$AB$27,MATCH(V8,【参考】数式用!$B$4:$AB$4,0)+1,FALSE),"")</f>
        <v/>
      </c>
      <c r="W9" s="1061"/>
      <c r="X9" s="1061"/>
      <c r="Y9" s="1061"/>
      <c r="Z9" s="1062"/>
      <c r="AA9" s="1040"/>
      <c r="AB9" s="1040"/>
      <c r="AC9" s="1040"/>
      <c r="AD9" s="1040"/>
      <c r="AE9" s="1040"/>
      <c r="AF9" s="1040"/>
      <c r="AG9" s="1040"/>
      <c r="AH9" s="1040"/>
      <c r="AI9" s="1040"/>
      <c r="AJ9" s="1040"/>
      <c r="AK9" s="1040"/>
      <c r="AL9" s="1040"/>
      <c r="AM9" s="1040"/>
      <c r="AN9" s="1040"/>
      <c r="AO9" s="1040"/>
      <c r="AP9" s="1041"/>
      <c r="AS9" s="183"/>
      <c r="AT9" s="1169"/>
      <c r="AU9" s="1169"/>
      <c r="AV9" s="1169"/>
      <c r="AW9" s="1169"/>
      <c r="AX9" s="1169"/>
      <c r="AY9" s="1169"/>
      <c r="AZ9" s="1169"/>
      <c r="BA9" s="184"/>
      <c r="CE9" s="993" t="s">
        <v>2388</v>
      </c>
      <c r="CF9" s="993"/>
      <c r="CG9" s="993"/>
      <c r="CH9" s="993"/>
      <c r="CI9" s="984" t="str">
        <f>IF(OR(AH62=1,AP62=1),1,"")</f>
        <v/>
      </c>
      <c r="CJ9" s="985"/>
    </row>
    <row r="10" spans="1:88" ht="11.25" customHeight="1">
      <c r="B10" s="1111" t="str">
        <f>IFERROR(VLOOKUP(Y5,【参考】数式用!$A$5:$J$27,MATCH(B9,【参考】数式用!$B$4:$J$4,0)+1,0),"")</f>
        <v/>
      </c>
      <c r="C10" s="1112"/>
      <c r="D10" s="1112"/>
      <c r="E10" s="1112"/>
      <c r="F10" s="1113"/>
      <c r="G10" s="1111" t="str">
        <f>IFERROR(VLOOKUP(Y5,【参考】数式用!$A$5:$J$27,MATCH(G9,【参考】数式用!$B$4:$J$4,0)+1,0),"")</f>
        <v/>
      </c>
      <c r="H10" s="1112"/>
      <c r="I10" s="1112"/>
      <c r="J10" s="1112"/>
      <c r="K10" s="1113"/>
      <c r="L10" s="1111" t="str">
        <f>IFERROR(VLOOKUP(Y5,【参考】数式用!$A$5:$J$27,MATCH(L9,【参考】数式用!$B$4:$J$4,0)+1,0),"")</f>
        <v/>
      </c>
      <c r="M10" s="1112"/>
      <c r="N10" s="1112"/>
      <c r="O10" s="1112"/>
      <c r="P10" s="1113"/>
      <c r="Q10" s="1117">
        <f>SUM(B10,G10,L10)</f>
        <v>0</v>
      </c>
      <c r="R10" s="1118"/>
      <c r="S10" s="11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3" t="s">
        <v>2391</v>
      </c>
      <c r="CF10" s="993"/>
      <c r="CG10" s="993"/>
      <c r="CH10" s="993"/>
      <c r="CI10" s="984">
        <f>IF(OR(AH63=1,AP63=1),1,0)</f>
        <v>0</v>
      </c>
      <c r="CJ10" s="985"/>
    </row>
    <row r="11" spans="1:88" s="194" customFormat="1" ht="20.25" customHeight="1" thickBot="1">
      <c r="B11" s="1114"/>
      <c r="C11" s="1115"/>
      <c r="D11" s="1115"/>
      <c r="E11" s="1115"/>
      <c r="F11" s="1116"/>
      <c r="G11" s="1114"/>
      <c r="H11" s="1115"/>
      <c r="I11" s="1115"/>
      <c r="J11" s="1115"/>
      <c r="K11" s="1116"/>
      <c r="L11" s="1114"/>
      <c r="M11" s="1115"/>
      <c r="N11" s="1115"/>
      <c r="O11" s="1115"/>
      <c r="P11" s="1116"/>
      <c r="Q11" s="1117"/>
      <c r="R11" s="1118"/>
      <c r="S11" s="1118"/>
      <c r="T11" s="1055"/>
      <c r="U11" s="1004"/>
      <c r="V11" s="1066" t="str">
        <f>IFERROR(IF(VLOOKUP(AS1,【参考】数式用2!E6:L23,5,FALSE)="","",VLOOKUP(AS1,【参考】数式用2!E6:L23,5,FALSE)),"")</f>
        <v/>
      </c>
      <c r="W11" s="1066"/>
      <c r="X11" s="1066"/>
      <c r="Y11" s="1066"/>
      <c r="Z11" s="1066"/>
      <c r="AA11" s="1038" t="str">
        <f>IFERROR(VLOOKUP(AS1,【参考】数式用2!E6:L23,6,FALSE),"")</f>
        <v/>
      </c>
      <c r="AB11" s="1038"/>
      <c r="AC11" s="1038"/>
      <c r="AD11" s="1038"/>
      <c r="AE11" s="1038"/>
      <c r="AF11" s="1038"/>
      <c r="AG11" s="1038"/>
      <c r="AH11" s="1038"/>
      <c r="AI11" s="1038"/>
      <c r="AJ11" s="1038"/>
      <c r="AK11" s="1038"/>
      <c r="AL11" s="1038"/>
      <c r="AM11" s="1038"/>
      <c r="AN11" s="1038"/>
      <c r="AO11" s="1038"/>
      <c r="AP11" s="1039"/>
      <c r="AS11" s="199"/>
      <c r="AT11" s="1168" t="str">
        <f>IF(L9="ベア加算","",IF(OR(V11="新加算Ⅰ",V11="新加算Ⅱ",V11="新加算Ⅲ",V11="新加算Ⅳ"),"○",""))</f>
        <v/>
      </c>
      <c r="AU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8" t="str">
        <f>IF(OR(V11="新加算Ⅰ",V11="新加算Ⅱ",V11="新加算Ⅲ",V11="新加算Ⅴ(１)",V11="新加算Ⅴ(３)",V11="新加算Ⅴ(８)"),"○","")</f>
        <v/>
      </c>
      <c r="AX11" s="1168" t="str">
        <f>IF(OR(V11="新加算Ⅰ",V11="新加算Ⅱ",V11="新加算Ⅴ(１)",V11="新加算Ⅴ(２)",V11="新加算Ⅴ(３)",V11="新加算Ⅴ(４)",V11="新加算Ⅴ(５)",V11="新加算Ⅴ(６)",V11="新加算Ⅴ(７)",V11="新加算Ⅴ(９)",V11="新加算Ⅴ(10)",V11="新加算Ⅴ(12)"),"○","")</f>
        <v/>
      </c>
      <c r="AY11" s="1168" t="str">
        <f>IF(OR(V11="新加算Ⅰ",V11="新加算Ⅴ(１)",V11="新加算Ⅴ(２)",V11="新加算Ⅴ(５)",V11="新加算Ⅴ(７)",V11="新加算Ⅴ(10)"),"○","")</f>
        <v/>
      </c>
      <c r="AZ11" s="1168"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7"/>
      <c r="D12" s="1087"/>
      <c r="E12" s="1087"/>
      <c r="F12" s="1087"/>
      <c r="G12" s="1087"/>
      <c r="H12" s="1087"/>
      <c r="I12" s="1087"/>
      <c r="J12" s="1087"/>
      <c r="K12" s="1087"/>
      <c r="L12" s="1087"/>
      <c r="M12" s="1087"/>
      <c r="N12" s="1087"/>
      <c r="O12" s="1087"/>
      <c r="P12" s="1087"/>
      <c r="Q12" s="1087"/>
      <c r="R12" s="1087"/>
      <c r="S12" s="1087"/>
      <c r="T12" s="1055"/>
      <c r="U12" s="1004"/>
      <c r="V12" s="1065" t="str">
        <f>IFERROR(VLOOKUP(Y5,【参考】数式用!$A$5:$AB$27,MATCH(V11,【参考】数式用!$B$4:$AB$4,0)+1,FALSE),"")</f>
        <v/>
      </c>
      <c r="W12" s="1065"/>
      <c r="X12" s="1065"/>
      <c r="Y12" s="1065"/>
      <c r="Z12" s="1065"/>
      <c r="AA12" s="1040"/>
      <c r="AB12" s="1040"/>
      <c r="AC12" s="1040"/>
      <c r="AD12" s="1040"/>
      <c r="AE12" s="1040"/>
      <c r="AF12" s="1040"/>
      <c r="AG12" s="1040"/>
      <c r="AH12" s="1040"/>
      <c r="AI12" s="1040"/>
      <c r="AJ12" s="1040"/>
      <c r="AK12" s="1040"/>
      <c r="AL12" s="1040"/>
      <c r="AM12" s="1040"/>
      <c r="AN12" s="1040"/>
      <c r="AO12" s="1040"/>
      <c r="AP12" s="1041"/>
      <c r="AS12" s="183"/>
      <c r="AT12" s="1169"/>
      <c r="AU12" s="1169"/>
      <c r="AV12" s="1169"/>
      <c r="AW12" s="1169"/>
      <c r="AX12" s="1169"/>
      <c r="AY12" s="1169"/>
      <c r="AZ12" s="1169"/>
      <c r="BA12" s="184"/>
    </row>
    <row r="13" spans="1:88" ht="12" customHeight="1">
      <c r="A13" s="178"/>
      <c r="B13" s="1128" t="s">
        <v>2288</v>
      </c>
      <c r="C13" s="1129"/>
      <c r="D13" s="1129"/>
      <c r="E13" s="1129"/>
      <c r="F13" s="1129"/>
      <c r="G13" s="1129"/>
      <c r="H13" s="1129"/>
      <c r="I13" s="1129"/>
      <c r="J13" s="1129"/>
      <c r="K13" s="1129"/>
      <c r="L13" s="1129"/>
      <c r="M13" s="1129"/>
      <c r="N13" s="1129"/>
      <c r="O13" s="1129"/>
      <c r="P13" s="1129"/>
      <c r="Q13" s="1129"/>
      <c r="R13" s="1129"/>
      <c r="S13" s="1130"/>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1"/>
      <c r="C14" s="1132"/>
      <c r="D14" s="1132"/>
      <c r="E14" s="1132"/>
      <c r="F14" s="1132"/>
      <c r="G14" s="1132"/>
      <c r="H14" s="1132"/>
      <c r="I14" s="1132"/>
      <c r="J14" s="1132"/>
      <c r="K14" s="1132"/>
      <c r="L14" s="1132"/>
      <c r="M14" s="1132"/>
      <c r="N14" s="1132"/>
      <c r="O14" s="1132"/>
      <c r="P14" s="1132"/>
      <c r="Q14" s="1132"/>
      <c r="R14" s="1132"/>
      <c r="S14" s="1133"/>
      <c r="U14" s="528"/>
      <c r="V14" s="1066" t="str">
        <f>IFERROR(IF(VLOOKUP(AS1,【参考】数式用2!E6:L23,7,FALSE)="","",VLOOKUP(AS1,【参考】数式用2!E6:L23,7,FALSE)),"")</f>
        <v/>
      </c>
      <c r="W14" s="1066"/>
      <c r="X14" s="1066"/>
      <c r="Y14" s="1066"/>
      <c r="Z14" s="1066"/>
      <c r="AA14" s="1048" t="str">
        <f>IFERROR(VLOOKUP(AS1,【参考】数式用2!E6:L23,8,FALSE),"")</f>
        <v/>
      </c>
      <c r="AB14" s="1038"/>
      <c r="AC14" s="1038"/>
      <c r="AD14" s="1038"/>
      <c r="AE14" s="1038"/>
      <c r="AF14" s="1038"/>
      <c r="AG14" s="1038"/>
      <c r="AH14" s="1038"/>
      <c r="AI14" s="1038"/>
      <c r="AJ14" s="1038"/>
      <c r="AK14" s="1038"/>
      <c r="AL14" s="1038"/>
      <c r="AM14" s="1038"/>
      <c r="AN14" s="1038"/>
      <c r="AO14" s="1038"/>
      <c r="AP14" s="1039"/>
      <c r="AS14" s="183"/>
      <c r="AT14" s="1168" t="str">
        <f>IF(L9="ベア加算","",IF(OR(V14="新加算Ⅰ",V14="新加算Ⅱ",V14="新加算Ⅲ",V14="新加算Ⅳ"),"○",""))</f>
        <v/>
      </c>
      <c r="AU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8" t="str">
        <f>IF(OR(V14="新加算Ⅰ",V14="新加算Ⅱ",V14="新加算Ⅲ",V14="新加算Ⅴ(１)",V14="新加算Ⅴ(３)",V14="新加算Ⅴ(８)"),"○","")</f>
        <v/>
      </c>
      <c r="AX14" s="1168" t="str">
        <f>IF(OR(V14="新加算Ⅰ",V14="新加算Ⅱ",V14="新加算Ⅴ(１)",V14="新加算Ⅴ(２)",V14="新加算Ⅴ(３)",V14="新加算Ⅴ(４)",V14="新加算Ⅴ(５)",V14="新加算Ⅴ(６)",V14="新加算Ⅴ(７)",V14="新加算Ⅴ(９)",V14="新加算Ⅴ(10)",V14="新加算Ⅴ(12)"),"○","")</f>
        <v/>
      </c>
      <c r="AY14" s="1168" t="str">
        <f>IF(OR(V14="新加算Ⅰ",V14="新加算Ⅴ(１)",V14="新加算Ⅴ(２)",V14="新加算Ⅴ(５)",V14="新加算Ⅴ(７)",V14="新加算Ⅴ(10)"),"○","")</f>
        <v/>
      </c>
      <c r="AZ14" s="1168"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9" t="s">
        <v>2282</v>
      </c>
      <c r="C15" s="1120"/>
      <c r="D15" s="147">
        <v>6</v>
      </c>
      <c r="E15" s="530" t="s">
        <v>2283</v>
      </c>
      <c r="F15" s="147">
        <v>4</v>
      </c>
      <c r="G15" s="530" t="s">
        <v>2284</v>
      </c>
      <c r="H15" s="1121" t="s">
        <v>2285</v>
      </c>
      <c r="I15" s="1121"/>
      <c r="J15" s="1134"/>
      <c r="K15" s="147">
        <v>7</v>
      </c>
      <c r="L15" s="530" t="s">
        <v>2283</v>
      </c>
      <c r="M15" s="147">
        <v>3</v>
      </c>
      <c r="N15" s="530" t="s">
        <v>2284</v>
      </c>
      <c r="O15" s="530" t="s">
        <v>2286</v>
      </c>
      <c r="P15" s="204">
        <f>(K15*12+M15)-(D15*12+F15)+1</f>
        <v>12</v>
      </c>
      <c r="Q15" s="1121" t="s">
        <v>2287</v>
      </c>
      <c r="R15" s="1121"/>
      <c r="S15" s="205" t="s">
        <v>74</v>
      </c>
      <c r="U15" s="528"/>
      <c r="V15" s="1122" t="str">
        <f>IFERROR(VLOOKUP(Y5,【参考】数式用!$A$5:$AB$27,MATCH(V14,【参考】数式用!$B$4:$AB$4,0)+1,FALSE),"")</f>
        <v/>
      </c>
      <c r="W15" s="1123"/>
      <c r="X15" s="1123"/>
      <c r="Y15" s="1123"/>
      <c r="Z15" s="1124"/>
      <c r="AA15" s="1049"/>
      <c r="AB15" s="1050"/>
      <c r="AC15" s="1050"/>
      <c r="AD15" s="1050"/>
      <c r="AE15" s="1050"/>
      <c r="AF15" s="1050"/>
      <c r="AG15" s="1050"/>
      <c r="AH15" s="1050"/>
      <c r="AI15" s="1050"/>
      <c r="AJ15" s="1050"/>
      <c r="AK15" s="1050"/>
      <c r="AL15" s="1050"/>
      <c r="AM15" s="1050"/>
      <c r="AN15" s="1050"/>
      <c r="AO15" s="1050"/>
      <c r="AP15" s="1051"/>
      <c r="AS15" s="183"/>
      <c r="AT15" s="1170"/>
      <c r="AU15" s="1170"/>
      <c r="AV15" s="1170"/>
      <c r="AW15" s="1170"/>
      <c r="AX15" s="1170"/>
      <c r="AY15" s="1170"/>
      <c r="AZ15" s="1170"/>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5"/>
      <c r="W16" s="1126"/>
      <c r="X16" s="1126"/>
      <c r="Y16" s="1126"/>
      <c r="Z16" s="1127"/>
      <c r="AA16" s="1052"/>
      <c r="AB16" s="1053"/>
      <c r="AC16" s="1053"/>
      <c r="AD16" s="1053"/>
      <c r="AE16" s="1053"/>
      <c r="AF16" s="1053"/>
      <c r="AG16" s="1053"/>
      <c r="AH16" s="1053"/>
      <c r="AI16" s="1053"/>
      <c r="AJ16" s="1053"/>
      <c r="AK16" s="1053"/>
      <c r="AL16" s="1053"/>
      <c r="AM16" s="1053"/>
      <c r="AN16" s="1053"/>
      <c r="AO16" s="1053"/>
      <c r="AP16" s="1054"/>
      <c r="AS16" s="183"/>
      <c r="AT16" s="1169"/>
      <c r="AU16" s="1169"/>
      <c r="AV16" s="1169"/>
      <c r="AW16" s="1169"/>
      <c r="AX16" s="1169"/>
      <c r="AY16" s="1169"/>
      <c r="AZ16" s="1169"/>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6" t="s">
        <v>2211</v>
      </c>
      <c r="C18" s="1146"/>
      <c r="D18" s="1146"/>
      <c r="E18" s="1146"/>
      <c r="F18" s="1146"/>
      <c r="G18" s="1146"/>
      <c r="H18" s="1146"/>
      <c r="I18" s="1146"/>
      <c r="J18" s="1146"/>
      <c r="K18" s="1146"/>
      <c r="L18" s="1146"/>
      <c r="M18" s="1146"/>
      <c r="N18" s="1146"/>
      <c r="O18" s="1146"/>
      <c r="P18" s="1146"/>
      <c r="Q18" s="1146"/>
      <c r="R18" s="1146"/>
      <c r="S18" s="1146"/>
      <c r="AI18" s="216"/>
      <c r="AJ18" s="216"/>
      <c r="AK18" s="216"/>
      <c r="AL18" s="216"/>
      <c r="AM18" s="216"/>
      <c r="AN18" s="216"/>
      <c r="AO18" s="216"/>
      <c r="AP18" s="216"/>
      <c r="AQ18" s="216"/>
    </row>
    <row r="19" spans="2:60" ht="6" customHeight="1" thickBot="1">
      <c r="B19" s="1146"/>
      <c r="C19" s="1146"/>
      <c r="D19" s="1146"/>
      <c r="E19" s="1146"/>
      <c r="F19" s="1146"/>
      <c r="G19" s="1146"/>
      <c r="H19" s="1146"/>
      <c r="I19" s="1146"/>
      <c r="J19" s="1146"/>
      <c r="K19" s="1146"/>
      <c r="L19" s="1146"/>
      <c r="M19" s="1146"/>
      <c r="N19" s="1146"/>
      <c r="O19" s="1146"/>
      <c r="P19" s="1146"/>
      <c r="Q19" s="1146"/>
      <c r="R19" s="1146"/>
      <c r="S19" s="1146"/>
      <c r="AI19" s="216"/>
      <c r="AJ19" s="216"/>
      <c r="AK19" s="216"/>
      <c r="AL19" s="216"/>
      <c r="AM19" s="216"/>
      <c r="AN19" s="216"/>
      <c r="AO19" s="216"/>
      <c r="AP19" s="216"/>
      <c r="AQ19" s="216"/>
    </row>
    <row r="20" spans="2:60" ht="12.95" customHeight="1">
      <c r="B20" s="1147"/>
      <c r="C20" s="1147"/>
      <c r="D20" s="1147"/>
      <c r="E20" s="1147"/>
      <c r="F20" s="1147"/>
      <c r="G20" s="1147"/>
      <c r="H20" s="1147"/>
      <c r="I20" s="1147"/>
      <c r="J20" s="1147"/>
      <c r="K20" s="1147"/>
      <c r="L20" s="1147"/>
      <c r="M20" s="1147"/>
      <c r="N20" s="1147"/>
      <c r="O20" s="1147"/>
      <c r="P20" s="1147"/>
      <c r="Q20" s="1147"/>
      <c r="R20" s="1147"/>
      <c r="S20" s="1147"/>
      <c r="T20" s="217"/>
      <c r="U20" s="178"/>
      <c r="V20" s="1056" t="s">
        <v>244</v>
      </c>
      <c r="W20" s="1056"/>
      <c r="X20" s="1056"/>
      <c r="Y20" s="1056"/>
      <c r="Z20" s="1056"/>
      <c r="AA20" s="191"/>
      <c r="AB20" s="191"/>
      <c r="AC20" s="1056" t="str">
        <f>IF(F15=4,"R6.4～R6.5",IF(F15=5,"R6.5",""))</f>
        <v>R6.4～R6.5</v>
      </c>
      <c r="AD20" s="1056"/>
      <c r="AE20" s="1056"/>
      <c r="AF20" s="1056"/>
      <c r="AG20" s="1056"/>
      <c r="AH20" s="1056"/>
      <c r="AI20" s="191"/>
      <c r="AJ20" s="191"/>
      <c r="AK20" s="1056" t="str">
        <f>IF(OR(F15=4,F15=5),"R6.6","R"&amp;D15&amp;"."&amp;F15)&amp;"～R"&amp;K15&amp;"."&amp;M15</f>
        <v>R6.6～R7.3</v>
      </c>
      <c r="AL20" s="1056"/>
      <c r="AM20" s="1056"/>
      <c r="AN20" s="1056"/>
      <c r="AO20" s="1056"/>
      <c r="AP20" s="105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81" t="s">
        <v>2295</v>
      </c>
      <c r="C21" s="1082"/>
      <c r="D21" s="1082"/>
      <c r="E21" s="1082"/>
      <c r="F21" s="1083"/>
      <c r="G21" s="1067" t="s">
        <v>245</v>
      </c>
      <c r="H21" s="1068"/>
      <c r="I21" s="1068"/>
      <c r="J21" s="1068"/>
      <c r="K21" s="1068"/>
      <c r="L21" s="1068"/>
      <c r="M21" s="1068"/>
      <c r="N21" s="1068"/>
      <c r="O21" s="1068"/>
      <c r="P21" s="1068"/>
      <c r="Q21" s="1068"/>
      <c r="R21" s="1068"/>
      <c r="S21" s="1068"/>
      <c r="T21" s="1069"/>
      <c r="U21" s="218"/>
      <c r="V21" s="526" t="str">
        <f>IFERROR(IF(L9="ベア加算","✓",""),"")</f>
        <v/>
      </c>
      <c r="W21" s="990" t="s">
        <v>16</v>
      </c>
      <c r="X21" s="990"/>
      <c r="Y21" s="990"/>
      <c r="Z21" s="990"/>
      <c r="AA21" s="1003" t="s">
        <v>14</v>
      </c>
      <c r="AB21" s="1004"/>
      <c r="AC21" s="220"/>
      <c r="AD21" s="1064" t="s">
        <v>16</v>
      </c>
      <c r="AE21" s="1064"/>
      <c r="AF21" s="1064"/>
      <c r="AG21" s="1064"/>
      <c r="AH21" s="1064"/>
      <c r="AI21" s="1003" t="s">
        <v>14</v>
      </c>
      <c r="AJ21" s="1004"/>
      <c r="AK21" s="221"/>
      <c r="AL21" s="1064" t="s">
        <v>16</v>
      </c>
      <c r="AM21" s="1064"/>
      <c r="AN21" s="1064"/>
      <c r="AO21" s="1064"/>
      <c r="AP21" s="1064"/>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84"/>
      <c r="C22" s="1085"/>
      <c r="D22" s="1085"/>
      <c r="E22" s="1085"/>
      <c r="F22" s="1086"/>
      <c r="G22" s="1071"/>
      <c r="H22" s="1072"/>
      <c r="I22" s="1072"/>
      <c r="J22" s="1072"/>
      <c r="K22" s="1072"/>
      <c r="L22" s="1072"/>
      <c r="M22" s="1072"/>
      <c r="N22" s="1072"/>
      <c r="O22" s="1072"/>
      <c r="P22" s="1072"/>
      <c r="Q22" s="1072"/>
      <c r="R22" s="1072"/>
      <c r="S22" s="1072"/>
      <c r="T22" s="1073"/>
      <c r="U22" s="218"/>
      <c r="V22" s="222" t="str">
        <f>IFERROR(IF(L9="ベア加算なし","✓",""),"")</f>
        <v/>
      </c>
      <c r="W22" s="1021" t="s">
        <v>17</v>
      </c>
      <c r="X22" s="990"/>
      <c r="Y22" s="1022"/>
      <c r="Z22" s="1023"/>
      <c r="AA22" s="1003"/>
      <c r="AB22" s="1004"/>
      <c r="AC22" s="220"/>
      <c r="AD22" s="990" t="s">
        <v>17</v>
      </c>
      <c r="AE22" s="990"/>
      <c r="AF22" s="990"/>
      <c r="AG22" s="990"/>
      <c r="AH22" s="990"/>
      <c r="AI22" s="1003"/>
      <c r="AJ22" s="1004"/>
      <c r="AK22" s="221"/>
      <c r="AL22" s="990" t="s">
        <v>17</v>
      </c>
      <c r="AM22" s="990"/>
      <c r="AN22" s="990"/>
      <c r="AO22" s="990"/>
      <c r="AP22" s="990"/>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1" t="s">
        <v>2219</v>
      </c>
      <c r="C24" s="1082"/>
      <c r="D24" s="1082"/>
      <c r="E24" s="1082"/>
      <c r="F24" s="1083"/>
      <c r="G24" s="1067" t="s">
        <v>246</v>
      </c>
      <c r="H24" s="1068"/>
      <c r="I24" s="1068"/>
      <c r="J24" s="1068"/>
      <c r="K24" s="1068"/>
      <c r="L24" s="1068"/>
      <c r="M24" s="1068"/>
      <c r="N24" s="1068"/>
      <c r="O24" s="1068"/>
      <c r="P24" s="1068"/>
      <c r="Q24" s="1068"/>
      <c r="R24" s="1068"/>
      <c r="S24" s="1068"/>
      <c r="T24" s="1069"/>
      <c r="U24" s="218"/>
      <c r="V24" s="526" t="str">
        <f>IFERROR(IF(OR(B9="処遇加算Ⅰ",B9="処遇加算Ⅱ"),"✓",""),"")</f>
        <v/>
      </c>
      <c r="W24" s="1143" t="s">
        <v>2254</v>
      </c>
      <c r="X24" s="1144"/>
      <c r="Y24" s="1144"/>
      <c r="Z24" s="1145"/>
      <c r="AA24" s="1003" t="s">
        <v>14</v>
      </c>
      <c r="AB24" s="1004"/>
      <c r="AC24" s="220"/>
      <c r="AD24" s="992" t="s">
        <v>16</v>
      </c>
      <c r="AE24" s="992"/>
      <c r="AF24" s="992"/>
      <c r="AG24" s="992"/>
      <c r="AH24" s="992"/>
      <c r="AI24" s="1003" t="s">
        <v>14</v>
      </c>
      <c r="AJ24" s="1004"/>
      <c r="AK24" s="220"/>
      <c r="AL24" s="992" t="s">
        <v>16</v>
      </c>
      <c r="AM24" s="992"/>
      <c r="AN24" s="992"/>
      <c r="AO24" s="992"/>
      <c r="AP24" s="992"/>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ustomHeight="1">
      <c r="B25" s="1165"/>
      <c r="C25" s="1166"/>
      <c r="D25" s="1166"/>
      <c r="E25" s="1166"/>
      <c r="F25" s="1167"/>
      <c r="G25" s="1049"/>
      <c r="H25" s="1050"/>
      <c r="I25" s="1050"/>
      <c r="J25" s="1050"/>
      <c r="K25" s="1050"/>
      <c r="L25" s="1050"/>
      <c r="M25" s="1050"/>
      <c r="N25" s="1050"/>
      <c r="O25" s="1050"/>
      <c r="P25" s="1050"/>
      <c r="Q25" s="1050"/>
      <c r="R25" s="1050"/>
      <c r="S25" s="1050"/>
      <c r="T25" s="1070"/>
      <c r="U25" s="218"/>
      <c r="V25" s="526" t="str">
        <f>IFERROR(IF(B9="処遇加算Ⅲ","✓",""),"")</f>
        <v/>
      </c>
      <c r="W25" s="1143" t="s">
        <v>21</v>
      </c>
      <c r="X25" s="1144"/>
      <c r="Y25" s="1144"/>
      <c r="Z25" s="1145"/>
      <c r="AA25" s="1003"/>
      <c r="AB25" s="1004"/>
      <c r="AC25" s="220"/>
      <c r="AD25" s="991" t="s">
        <v>19</v>
      </c>
      <c r="AE25" s="991"/>
      <c r="AF25" s="991"/>
      <c r="AG25" s="991"/>
      <c r="AH25" s="991"/>
      <c r="AI25" s="1003"/>
      <c r="AJ25" s="1004"/>
      <c r="AK25" s="221"/>
      <c r="AL25" s="991" t="s">
        <v>19</v>
      </c>
      <c r="AM25" s="991"/>
      <c r="AN25" s="991"/>
      <c r="AO25" s="991"/>
      <c r="AP25" s="991"/>
      <c r="AS25" s="997"/>
      <c r="AT25" s="998"/>
      <c r="AU25" s="998"/>
      <c r="AV25" s="998"/>
      <c r="AW25" s="998"/>
      <c r="AX25" s="998"/>
      <c r="AY25" s="998"/>
      <c r="AZ25" s="998"/>
      <c r="BA25" s="998"/>
      <c r="BB25" s="998"/>
      <c r="BC25" s="998"/>
      <c r="BD25" s="998"/>
      <c r="BE25" s="998"/>
      <c r="BF25" s="998"/>
      <c r="BG25" s="998"/>
      <c r="BH25" s="999"/>
    </row>
    <row r="26" spans="2:60" ht="18" customHeight="1" thickBot="1">
      <c r="B26" s="1084"/>
      <c r="C26" s="1085"/>
      <c r="D26" s="1085"/>
      <c r="E26" s="1085"/>
      <c r="F26" s="1086"/>
      <c r="G26" s="1071"/>
      <c r="H26" s="1072"/>
      <c r="I26" s="1072"/>
      <c r="J26" s="1072"/>
      <c r="K26" s="1072"/>
      <c r="L26" s="1072"/>
      <c r="M26" s="1072"/>
      <c r="N26" s="1072"/>
      <c r="O26" s="1072"/>
      <c r="P26" s="1072"/>
      <c r="Q26" s="1072"/>
      <c r="R26" s="1072"/>
      <c r="S26" s="1072"/>
      <c r="T26" s="1073"/>
      <c r="U26" s="192"/>
      <c r="V26" s="526" t="str">
        <f>IFERROR(IF(B9="処遇加算なし","✓",""),"")</f>
        <v/>
      </c>
      <c r="W26" s="1143" t="s">
        <v>2255</v>
      </c>
      <c r="X26" s="1144"/>
      <c r="Y26" s="1144"/>
      <c r="Z26" s="1145"/>
      <c r="AA26" s="1003"/>
      <c r="AB26" s="1004"/>
      <c r="AC26" s="220"/>
      <c r="AD26" s="992" t="s">
        <v>17</v>
      </c>
      <c r="AE26" s="992"/>
      <c r="AF26" s="992"/>
      <c r="AG26" s="992"/>
      <c r="AH26" s="992"/>
      <c r="AI26" s="1003"/>
      <c r="AJ26" s="1004"/>
      <c r="AK26" s="221"/>
      <c r="AL26" s="992" t="s">
        <v>17</v>
      </c>
      <c r="AM26" s="992"/>
      <c r="AN26" s="992"/>
      <c r="AO26" s="992"/>
      <c r="AP26" s="992"/>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1" t="s">
        <v>2220</v>
      </c>
      <c r="C28" s="1082"/>
      <c r="D28" s="1082"/>
      <c r="E28" s="1082"/>
      <c r="F28" s="1083"/>
      <c r="G28" s="1068" t="s">
        <v>2217</v>
      </c>
      <c r="H28" s="1068"/>
      <c r="I28" s="1068"/>
      <c r="J28" s="1068"/>
      <c r="K28" s="1068"/>
      <c r="L28" s="1068"/>
      <c r="M28" s="1068"/>
      <c r="N28" s="1068"/>
      <c r="O28" s="1068"/>
      <c r="P28" s="1068"/>
      <c r="Q28" s="1068"/>
      <c r="R28" s="1068"/>
      <c r="S28" s="1068"/>
      <c r="T28" s="1069"/>
      <c r="U28" s="218"/>
      <c r="V28" s="526" t="str">
        <f>IFERROR(IF(OR(B9="処遇加算Ⅰ",B9="処遇加算Ⅱ"),"✓",""),"")</f>
        <v/>
      </c>
      <c r="W28" s="1143" t="s">
        <v>2254</v>
      </c>
      <c r="X28" s="1144"/>
      <c r="Y28" s="1144"/>
      <c r="Z28" s="1145"/>
      <c r="AA28" s="1003" t="s">
        <v>14</v>
      </c>
      <c r="AB28" s="1004"/>
      <c r="AC28" s="220"/>
      <c r="AD28" s="992" t="s">
        <v>16</v>
      </c>
      <c r="AE28" s="992"/>
      <c r="AF28" s="992"/>
      <c r="AG28" s="992"/>
      <c r="AH28" s="992"/>
      <c r="AI28" s="1003" t="s">
        <v>14</v>
      </c>
      <c r="AJ28" s="1004"/>
      <c r="AK28" s="220"/>
      <c r="AL28" s="992" t="s">
        <v>16</v>
      </c>
      <c r="AM28" s="992"/>
      <c r="AN28" s="992"/>
      <c r="AO28" s="992"/>
      <c r="AP28" s="992"/>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65"/>
      <c r="C29" s="1166"/>
      <c r="D29" s="1166"/>
      <c r="E29" s="1166"/>
      <c r="F29" s="1167"/>
      <c r="G29" s="1050"/>
      <c r="H29" s="1050"/>
      <c r="I29" s="1050"/>
      <c r="J29" s="1050"/>
      <c r="K29" s="1050"/>
      <c r="L29" s="1050"/>
      <c r="M29" s="1050"/>
      <c r="N29" s="1050"/>
      <c r="O29" s="1050"/>
      <c r="P29" s="1050"/>
      <c r="Q29" s="1050"/>
      <c r="R29" s="1050"/>
      <c r="S29" s="1050"/>
      <c r="T29" s="1070"/>
      <c r="U29" s="218"/>
      <c r="V29" s="526" t="str">
        <f>IFERROR(IF(B9="処遇加算Ⅲ","✓",""),"")</f>
        <v/>
      </c>
      <c r="W29" s="1143" t="s">
        <v>21</v>
      </c>
      <c r="X29" s="1144"/>
      <c r="Y29" s="1144"/>
      <c r="Z29" s="1145"/>
      <c r="AA29" s="1003"/>
      <c r="AB29" s="1004"/>
      <c r="AC29" s="220"/>
      <c r="AD29" s="991" t="s">
        <v>19</v>
      </c>
      <c r="AE29" s="991"/>
      <c r="AF29" s="991"/>
      <c r="AG29" s="991"/>
      <c r="AH29" s="991"/>
      <c r="AI29" s="1003"/>
      <c r="AJ29" s="1004"/>
      <c r="AK29" s="221"/>
      <c r="AL29" s="991" t="s">
        <v>19</v>
      </c>
      <c r="AM29" s="991"/>
      <c r="AN29" s="991"/>
      <c r="AO29" s="991"/>
      <c r="AP29" s="991"/>
      <c r="AS29" s="997"/>
      <c r="AT29" s="998"/>
      <c r="AU29" s="998"/>
      <c r="AV29" s="998"/>
      <c r="AW29" s="998"/>
      <c r="AX29" s="998"/>
      <c r="AY29" s="998"/>
      <c r="AZ29" s="998"/>
      <c r="BA29" s="998"/>
      <c r="BB29" s="998"/>
      <c r="BC29" s="998"/>
      <c r="BD29" s="998"/>
      <c r="BE29" s="998"/>
      <c r="BF29" s="998"/>
      <c r="BG29" s="998"/>
      <c r="BH29" s="999"/>
    </row>
    <row r="30" spans="2:60" ht="18" customHeight="1" thickBot="1">
      <c r="B30" s="1084"/>
      <c r="C30" s="1085"/>
      <c r="D30" s="1085"/>
      <c r="E30" s="1085"/>
      <c r="F30" s="1086"/>
      <c r="G30" s="1072"/>
      <c r="H30" s="1072"/>
      <c r="I30" s="1072"/>
      <c r="J30" s="1072"/>
      <c r="K30" s="1072"/>
      <c r="L30" s="1072"/>
      <c r="M30" s="1072"/>
      <c r="N30" s="1072"/>
      <c r="O30" s="1072"/>
      <c r="P30" s="1072"/>
      <c r="Q30" s="1072"/>
      <c r="R30" s="1072"/>
      <c r="S30" s="1072"/>
      <c r="T30" s="1073"/>
      <c r="U30" s="192"/>
      <c r="V30" s="526" t="str">
        <f>IFERROR(IF(B9="処遇加算なし","✓",""),"")</f>
        <v/>
      </c>
      <c r="W30" s="1143" t="s">
        <v>2255</v>
      </c>
      <c r="X30" s="1144"/>
      <c r="Y30" s="1144"/>
      <c r="Z30" s="1145"/>
      <c r="AA30" s="1003"/>
      <c r="AB30" s="1004"/>
      <c r="AC30" s="220"/>
      <c r="AD30" s="992" t="s">
        <v>17</v>
      </c>
      <c r="AE30" s="992"/>
      <c r="AF30" s="992"/>
      <c r="AG30" s="992"/>
      <c r="AH30" s="992"/>
      <c r="AI30" s="1003"/>
      <c r="AJ30" s="1004"/>
      <c r="AK30" s="221"/>
      <c r="AL30" s="992" t="s">
        <v>17</v>
      </c>
      <c r="AM30" s="992"/>
      <c r="AN30" s="992"/>
      <c r="AO30" s="992"/>
      <c r="AP30" s="992"/>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1" t="s">
        <v>2221</v>
      </c>
      <c r="C32" s="1151"/>
      <c r="D32" s="1151"/>
      <c r="E32" s="1151"/>
      <c r="F32" s="1151"/>
      <c r="G32" s="1020" t="s">
        <v>2218</v>
      </c>
      <c r="H32" s="1020"/>
      <c r="I32" s="1020"/>
      <c r="J32" s="1020"/>
      <c r="K32" s="1020"/>
      <c r="L32" s="1020"/>
      <c r="M32" s="1020"/>
      <c r="N32" s="1020"/>
      <c r="O32" s="1020"/>
      <c r="P32" s="1020"/>
      <c r="Q32" s="1020"/>
      <c r="R32" s="1020"/>
      <c r="S32" s="1020"/>
      <c r="T32" s="1020"/>
      <c r="U32" s="218"/>
      <c r="V32" s="526" t="str">
        <f>IFERROR(IF(B9="処遇加算Ⅰ","✓",""),"")</f>
        <v/>
      </c>
      <c r="W32" s="1021" t="s">
        <v>16</v>
      </c>
      <c r="X32" s="1022"/>
      <c r="Y32" s="1022"/>
      <c r="Z32" s="1023"/>
      <c r="AA32" s="1055" t="s">
        <v>14</v>
      </c>
      <c r="AB32" s="1004"/>
      <c r="AC32" s="220"/>
      <c r="AD32" s="992" t="s">
        <v>16</v>
      </c>
      <c r="AE32" s="992"/>
      <c r="AF32" s="992"/>
      <c r="AG32" s="992"/>
      <c r="AH32" s="992"/>
      <c r="AI32" s="1055" t="s">
        <v>14</v>
      </c>
      <c r="AJ32" s="1004"/>
      <c r="AK32" s="220"/>
      <c r="AL32" s="992" t="s">
        <v>16</v>
      </c>
      <c r="AM32" s="992"/>
      <c r="AN32" s="992"/>
      <c r="AO32" s="992"/>
      <c r="AP32" s="992"/>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151"/>
      <c r="C33" s="1151"/>
      <c r="D33" s="1151"/>
      <c r="E33" s="1151"/>
      <c r="F33" s="1151"/>
      <c r="G33" s="1020"/>
      <c r="H33" s="1020"/>
      <c r="I33" s="1020"/>
      <c r="J33" s="1020"/>
      <c r="K33" s="1020"/>
      <c r="L33" s="1020"/>
      <c r="M33" s="1020"/>
      <c r="N33" s="1020"/>
      <c r="O33" s="1020"/>
      <c r="P33" s="1020"/>
      <c r="Q33" s="1020"/>
      <c r="R33" s="1020"/>
      <c r="S33" s="1020"/>
      <c r="T33" s="1020"/>
      <c r="U33" s="218"/>
      <c r="V33" s="526" t="str">
        <f>IFERROR(IF(AND(B9&lt;&gt;"",B9&lt;&gt;"処遇加算Ⅰ"),"✓",""),"")</f>
        <v/>
      </c>
      <c r="W33" s="1021" t="s">
        <v>17</v>
      </c>
      <c r="X33" s="1022"/>
      <c r="Y33" s="1022"/>
      <c r="Z33" s="1023"/>
      <c r="AA33" s="1055"/>
      <c r="AB33" s="1004"/>
      <c r="AC33" s="220"/>
      <c r="AD33" s="1025" t="s">
        <v>19</v>
      </c>
      <c r="AE33" s="1025"/>
      <c r="AF33" s="1025"/>
      <c r="AG33" s="1025"/>
      <c r="AH33" s="1025"/>
      <c r="AI33" s="1055"/>
      <c r="AJ33" s="1004"/>
      <c r="AK33" s="230"/>
      <c r="AL33" s="991" t="s">
        <v>19</v>
      </c>
      <c r="AM33" s="991"/>
      <c r="AN33" s="991"/>
      <c r="AO33" s="991"/>
      <c r="AP33" s="991"/>
      <c r="AS33" s="997"/>
      <c r="AT33" s="998"/>
      <c r="AU33" s="998"/>
      <c r="AV33" s="998"/>
      <c r="AW33" s="998"/>
      <c r="AX33" s="998"/>
      <c r="AY33" s="998"/>
      <c r="AZ33" s="998"/>
      <c r="BA33" s="998"/>
      <c r="BB33" s="998"/>
      <c r="BC33" s="998"/>
      <c r="BD33" s="998"/>
      <c r="BE33" s="998"/>
      <c r="BF33" s="998"/>
      <c r="BG33" s="998"/>
      <c r="BH33" s="999"/>
    </row>
    <row r="34" spans="2:82" ht="15" customHeight="1" thickBot="1">
      <c r="B34" s="1151"/>
      <c r="C34" s="1151"/>
      <c r="D34" s="1151"/>
      <c r="E34" s="1151"/>
      <c r="F34" s="1151"/>
      <c r="G34" s="1020"/>
      <c r="H34" s="1020"/>
      <c r="I34" s="1020"/>
      <c r="J34" s="1020"/>
      <c r="K34" s="1020"/>
      <c r="L34" s="1020"/>
      <c r="M34" s="1020"/>
      <c r="N34" s="1020"/>
      <c r="O34" s="1020"/>
      <c r="P34" s="1020"/>
      <c r="Q34" s="1020"/>
      <c r="R34" s="1020"/>
      <c r="S34" s="1020"/>
      <c r="T34" s="1020"/>
      <c r="U34" s="192"/>
      <c r="V34" s="225"/>
      <c r="W34" s="197"/>
      <c r="X34" s="197"/>
      <c r="Y34" s="197"/>
      <c r="Z34" s="197"/>
      <c r="AA34" s="1055"/>
      <c r="AB34" s="1004"/>
      <c r="AC34" s="220"/>
      <c r="AD34" s="990" t="s">
        <v>17</v>
      </c>
      <c r="AE34" s="990"/>
      <c r="AF34" s="990"/>
      <c r="AG34" s="990"/>
      <c r="AH34" s="990"/>
      <c r="AI34" s="1055"/>
      <c r="AJ34" s="1004"/>
      <c r="AK34" s="220"/>
      <c r="AL34" s="990" t="s">
        <v>17</v>
      </c>
      <c r="AM34" s="990"/>
      <c r="AN34" s="990"/>
      <c r="AO34" s="990"/>
      <c r="AP34" s="990"/>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1" t="s">
        <v>2222</v>
      </c>
      <c r="C36" s="1151"/>
      <c r="D36" s="1151"/>
      <c r="E36" s="1151"/>
      <c r="F36" s="1151"/>
      <c r="G36" s="1024" t="s">
        <v>2263</v>
      </c>
      <c r="H36" s="1024"/>
      <c r="I36" s="1024"/>
      <c r="J36" s="1024"/>
      <c r="K36" s="1024"/>
      <c r="L36" s="1024"/>
      <c r="M36" s="1024"/>
      <c r="N36" s="1024"/>
      <c r="O36" s="1024"/>
      <c r="P36" s="1024"/>
      <c r="Q36" s="1024"/>
      <c r="R36" s="1024"/>
      <c r="S36" s="1024"/>
      <c r="T36" s="1024"/>
      <c r="U36" s="218"/>
      <c r="V36" s="526" t="str">
        <f>IFERROR(IF(OR(G9="特定加算Ⅰ",G9="特定加算Ⅱ"),"✓",""),"")</f>
        <v/>
      </c>
      <c r="W36" s="1021" t="s">
        <v>16</v>
      </c>
      <c r="X36" s="1022"/>
      <c r="Y36" s="1022"/>
      <c r="Z36" s="1023"/>
      <c r="AA36" s="1003" t="s">
        <v>14</v>
      </c>
      <c r="AB36" s="1004"/>
      <c r="AC36" s="220"/>
      <c r="AD36" s="990" t="s">
        <v>16</v>
      </c>
      <c r="AE36" s="990"/>
      <c r="AF36" s="990"/>
      <c r="AG36" s="990"/>
      <c r="AH36" s="990"/>
      <c r="AI36" s="1003" t="s">
        <v>14</v>
      </c>
      <c r="AJ36" s="1004"/>
      <c r="AK36" s="220"/>
      <c r="AL36" s="990" t="s">
        <v>16</v>
      </c>
      <c r="AM36" s="990"/>
      <c r="AN36" s="990"/>
      <c r="AO36" s="990"/>
      <c r="AP36" s="990"/>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151"/>
      <c r="C37" s="1151"/>
      <c r="D37" s="1151"/>
      <c r="E37" s="1151"/>
      <c r="F37" s="1151"/>
      <c r="G37" s="1024"/>
      <c r="H37" s="1024"/>
      <c r="I37" s="1024"/>
      <c r="J37" s="1024"/>
      <c r="K37" s="1024"/>
      <c r="L37" s="1024"/>
      <c r="M37" s="1024"/>
      <c r="N37" s="1024"/>
      <c r="O37" s="1024"/>
      <c r="P37" s="1024"/>
      <c r="Q37" s="1024"/>
      <c r="R37" s="1024"/>
      <c r="S37" s="1024"/>
      <c r="T37" s="1024"/>
      <c r="U37" s="218"/>
      <c r="V37" s="526" t="str">
        <f>IFERROR(IF(G9="特定加算なし","✓",""),"")</f>
        <v/>
      </c>
      <c r="W37" s="1021" t="s">
        <v>17</v>
      </c>
      <c r="X37" s="1022"/>
      <c r="Y37" s="1022"/>
      <c r="Z37" s="1023"/>
      <c r="AA37" s="1003"/>
      <c r="AB37" s="1004"/>
      <c r="AC37" s="986" t="s">
        <v>2369</v>
      </c>
      <c r="AD37" s="987"/>
      <c r="AE37" s="987"/>
      <c r="AF37" s="987"/>
      <c r="AG37" s="988"/>
      <c r="AH37" s="989"/>
      <c r="AI37" s="1003"/>
      <c r="AJ37" s="1004"/>
      <c r="AK37" s="986" t="s">
        <v>2369</v>
      </c>
      <c r="AL37" s="987"/>
      <c r="AM37" s="987"/>
      <c r="AN37" s="987"/>
      <c r="AO37" s="988"/>
      <c r="AP37" s="989"/>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151"/>
      <c r="C38" s="1151"/>
      <c r="D38" s="1151"/>
      <c r="E38" s="1151"/>
      <c r="F38" s="1151"/>
      <c r="G38" s="1024"/>
      <c r="H38" s="1024"/>
      <c r="I38" s="1024"/>
      <c r="J38" s="1024"/>
      <c r="K38" s="1024"/>
      <c r="L38" s="1024"/>
      <c r="M38" s="1024"/>
      <c r="N38" s="1024"/>
      <c r="O38" s="1024"/>
      <c r="P38" s="1024"/>
      <c r="Q38" s="1024"/>
      <c r="R38" s="1024"/>
      <c r="S38" s="1024"/>
      <c r="T38" s="1024"/>
      <c r="U38" s="218"/>
      <c r="Z38" s="233"/>
      <c r="AA38" s="1055"/>
      <c r="AB38" s="1004"/>
      <c r="AC38" s="220"/>
      <c r="AD38" s="990" t="s">
        <v>17</v>
      </c>
      <c r="AE38" s="990"/>
      <c r="AF38" s="990"/>
      <c r="AG38" s="990"/>
      <c r="AH38" s="990"/>
      <c r="AI38" s="1003"/>
      <c r="AJ38" s="1004"/>
      <c r="AK38" s="220"/>
      <c r="AL38" s="990" t="s">
        <v>17</v>
      </c>
      <c r="AM38" s="990"/>
      <c r="AN38" s="990"/>
      <c r="AO38" s="990"/>
      <c r="AP38" s="990"/>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1" t="s">
        <v>2223</v>
      </c>
      <c r="C40" s="1151"/>
      <c r="D40" s="1151"/>
      <c r="E40" s="1151"/>
      <c r="F40" s="1151"/>
      <c r="G40" s="1020" t="str">
        <f>IFERROR(VLOOKUP(Y5,【参考】数式用!AS5:AT27,2,0),"")</f>
        <v/>
      </c>
      <c r="H40" s="1020"/>
      <c r="I40" s="1020"/>
      <c r="J40" s="1020"/>
      <c r="K40" s="1020"/>
      <c r="L40" s="1020"/>
      <c r="M40" s="1020"/>
      <c r="N40" s="1020"/>
      <c r="O40" s="1020"/>
      <c r="P40" s="1020"/>
      <c r="Q40" s="1020"/>
      <c r="R40" s="1020"/>
      <c r="S40" s="1020"/>
      <c r="T40" s="1020"/>
      <c r="U40" s="192"/>
      <c r="V40" s="526" t="str">
        <f>IFERROR(IF(G9="特定加算Ⅰ","✓",""),"")</f>
        <v/>
      </c>
      <c r="W40" s="1021" t="s">
        <v>16</v>
      </c>
      <c r="X40" s="1022"/>
      <c r="Y40" s="1022"/>
      <c r="Z40" s="1023"/>
      <c r="AA40" s="1003" t="s">
        <v>14</v>
      </c>
      <c r="AB40" s="1004"/>
      <c r="AC40" s="220"/>
      <c r="AD40" s="990" t="s">
        <v>16</v>
      </c>
      <c r="AE40" s="990"/>
      <c r="AF40" s="990"/>
      <c r="AG40" s="990"/>
      <c r="AH40" s="990"/>
      <c r="AI40" s="1003" t="s">
        <v>14</v>
      </c>
      <c r="AJ40" s="1004"/>
      <c r="AK40" s="220"/>
      <c r="AL40" s="990" t="s">
        <v>16</v>
      </c>
      <c r="AM40" s="990"/>
      <c r="AN40" s="990"/>
      <c r="AO40" s="990"/>
      <c r="AP40" s="990"/>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151"/>
      <c r="C41" s="1151"/>
      <c r="D41" s="1151"/>
      <c r="E41" s="1151"/>
      <c r="F41" s="1151"/>
      <c r="G41" s="1020"/>
      <c r="H41" s="1020"/>
      <c r="I41" s="1020"/>
      <c r="J41" s="1020"/>
      <c r="K41" s="1020"/>
      <c r="L41" s="1020"/>
      <c r="M41" s="1020"/>
      <c r="N41" s="1020"/>
      <c r="O41" s="1020"/>
      <c r="P41" s="1020"/>
      <c r="Q41" s="1020"/>
      <c r="R41" s="1020"/>
      <c r="S41" s="1020"/>
      <c r="T41" s="1020"/>
      <c r="U41" s="192"/>
      <c r="V41" s="526" t="str">
        <f>IFERROR(IF(OR(G9="特定加算Ⅱ",G9="特定加算なし"),"✓",""),"")</f>
        <v/>
      </c>
      <c r="W41" s="1021" t="s">
        <v>17</v>
      </c>
      <c r="X41" s="1022"/>
      <c r="Y41" s="1022"/>
      <c r="Z41" s="1023"/>
      <c r="AA41" s="1003"/>
      <c r="AB41" s="1004"/>
      <c r="AC41" s="234" t="s">
        <v>90</v>
      </c>
      <c r="AD41" s="1032"/>
      <c r="AE41" s="1033"/>
      <c r="AF41" s="1033"/>
      <c r="AG41" s="1033"/>
      <c r="AH41" s="1034"/>
      <c r="AI41" s="1003"/>
      <c r="AJ41" s="1004"/>
      <c r="AK41" s="234" t="s">
        <v>90</v>
      </c>
      <c r="AL41" s="1032"/>
      <c r="AM41" s="1033"/>
      <c r="AN41" s="1033"/>
      <c r="AO41" s="1033"/>
      <c r="AP41" s="1034"/>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151"/>
      <c r="C42" s="1151"/>
      <c r="D42" s="1151"/>
      <c r="E42" s="1151"/>
      <c r="F42" s="1151"/>
      <c r="G42" s="1020"/>
      <c r="H42" s="1020"/>
      <c r="I42" s="1020"/>
      <c r="J42" s="1020"/>
      <c r="K42" s="1020"/>
      <c r="L42" s="1020"/>
      <c r="M42" s="1020"/>
      <c r="N42" s="1020"/>
      <c r="O42" s="1020"/>
      <c r="P42" s="1020"/>
      <c r="Q42" s="1020"/>
      <c r="R42" s="1020"/>
      <c r="S42" s="1020"/>
      <c r="T42" s="1020"/>
      <c r="U42" s="192"/>
      <c r="V42" s="185"/>
      <c r="W42" s="235"/>
      <c r="X42" s="235"/>
      <c r="Y42" s="235"/>
      <c r="Z42" s="235"/>
      <c r="AA42" s="529"/>
      <c r="AB42" s="529"/>
      <c r="AC42" s="236"/>
      <c r="AD42" s="990" t="s">
        <v>17</v>
      </c>
      <c r="AE42" s="990"/>
      <c r="AF42" s="990"/>
      <c r="AG42" s="990"/>
      <c r="AH42" s="990"/>
      <c r="AI42" s="529"/>
      <c r="AJ42" s="529"/>
      <c r="AK42" s="236"/>
      <c r="AL42" s="990" t="s">
        <v>17</v>
      </c>
      <c r="AM42" s="990"/>
      <c r="AN42" s="990"/>
      <c r="AO42" s="990"/>
      <c r="AP42" s="990"/>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1" t="s">
        <v>2224</v>
      </c>
      <c r="C44" s="1151"/>
      <c r="D44" s="1151"/>
      <c r="E44" s="1151"/>
      <c r="F44" s="1151"/>
      <c r="G44" s="1020" t="s">
        <v>2161</v>
      </c>
      <c r="H44" s="1020"/>
      <c r="I44" s="1020"/>
      <c r="J44" s="1020"/>
      <c r="K44" s="1020"/>
      <c r="L44" s="1020"/>
      <c r="M44" s="1020"/>
      <c r="N44" s="1020"/>
      <c r="O44" s="1020"/>
      <c r="P44" s="1020"/>
      <c r="Q44" s="1020"/>
      <c r="R44" s="1020"/>
      <c r="S44" s="1020"/>
      <c r="T44" s="1020"/>
      <c r="U44" s="218"/>
      <c r="V44" s="526" t="str">
        <f>IFERROR(IF(OR(G9="特定加算Ⅰ",G9="特定加算Ⅱ"),"✓",""),"")</f>
        <v/>
      </c>
      <c r="W44" s="1021" t="s">
        <v>16</v>
      </c>
      <c r="X44" s="1022"/>
      <c r="Y44" s="1022"/>
      <c r="Z44" s="1023"/>
      <c r="AA44" s="1003" t="s">
        <v>14</v>
      </c>
      <c r="AB44" s="1004"/>
      <c r="AC44" s="220"/>
      <c r="AD44" s="990" t="s">
        <v>16</v>
      </c>
      <c r="AE44" s="990"/>
      <c r="AF44" s="990"/>
      <c r="AG44" s="990"/>
      <c r="AH44" s="990"/>
      <c r="AI44" s="1003" t="s">
        <v>14</v>
      </c>
      <c r="AJ44" s="1004"/>
      <c r="AK44" s="220"/>
      <c r="AL44" s="990" t="s">
        <v>16</v>
      </c>
      <c r="AM44" s="990"/>
      <c r="AN44" s="990"/>
      <c r="AO44" s="990"/>
      <c r="AP44" s="990"/>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151"/>
      <c r="C45" s="1151"/>
      <c r="D45" s="1151"/>
      <c r="E45" s="1151"/>
      <c r="F45" s="1151"/>
      <c r="G45" s="1020"/>
      <c r="H45" s="1020"/>
      <c r="I45" s="1020"/>
      <c r="J45" s="1020"/>
      <c r="K45" s="1020"/>
      <c r="L45" s="1020"/>
      <c r="M45" s="1020"/>
      <c r="N45" s="1020"/>
      <c r="O45" s="1020"/>
      <c r="P45" s="1020"/>
      <c r="Q45" s="1020"/>
      <c r="R45" s="1020"/>
      <c r="S45" s="1020"/>
      <c r="T45" s="1020"/>
      <c r="U45" s="218"/>
      <c r="V45" s="526" t="str">
        <f>IFERROR(IF(G9="特定加算なし","✓",""),"")</f>
        <v/>
      </c>
      <c r="W45" s="1021" t="s">
        <v>17</v>
      </c>
      <c r="X45" s="1022"/>
      <c r="Y45" s="1022"/>
      <c r="Z45" s="1023"/>
      <c r="AA45" s="1003"/>
      <c r="AB45" s="1004"/>
      <c r="AC45" s="220"/>
      <c r="AD45" s="990" t="s">
        <v>17</v>
      </c>
      <c r="AE45" s="990"/>
      <c r="AF45" s="990"/>
      <c r="AG45" s="990"/>
      <c r="AH45" s="990"/>
      <c r="AI45" s="1003"/>
      <c r="AJ45" s="1004"/>
      <c r="AK45" s="220"/>
      <c r="AL45" s="990" t="s">
        <v>17</v>
      </c>
      <c r="AM45" s="990"/>
      <c r="AN45" s="990"/>
      <c r="AO45" s="990"/>
      <c r="AP45" s="990"/>
      <c r="AS45" s="1000"/>
      <c r="AT45" s="1001"/>
      <c r="AU45" s="1001"/>
      <c r="AV45" s="1001"/>
      <c r="AW45" s="1001"/>
      <c r="AX45" s="1001"/>
      <c r="AY45" s="1001"/>
      <c r="AZ45" s="1001"/>
      <c r="BA45" s="1001"/>
      <c r="BB45" s="1001"/>
      <c r="BC45" s="1001"/>
      <c r="BD45" s="1001"/>
      <c r="BE45" s="1001"/>
      <c r="BF45" s="1001"/>
      <c r="BG45" s="1001"/>
      <c r="BH45" s="1002"/>
      <c r="BO45" s="238"/>
    </row>
    <row r="46" spans="2:82" ht="11.25" customHeight="1">
      <c r="B46" s="224"/>
      <c r="AJ46" s="239"/>
      <c r="AK46" s="239"/>
      <c r="AL46" s="239"/>
      <c r="AM46" s="239"/>
      <c r="AN46" s="239"/>
      <c r="AO46" s="239"/>
      <c r="AP46" s="239"/>
    </row>
    <row r="47" spans="2:82" ht="21" customHeight="1">
      <c r="B47" s="1146" t="s">
        <v>2317</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8"/>
      <c r="C48" s="1149"/>
      <c r="D48" s="1149"/>
      <c r="E48" s="1149"/>
      <c r="F48" s="1150"/>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1003" t="s">
        <v>14</v>
      </c>
      <c r="AB48" s="1004"/>
      <c r="AC48" s="1164" t="str">
        <f>IF(OR(F15=4,F15=5),"R6.6","R"&amp;D15&amp;"."&amp;F15)&amp;"～R"&amp;K15&amp;"."&amp;M15</f>
        <v>R6.6～R7.3</v>
      </c>
      <c r="AD48" s="1164"/>
      <c r="AE48" s="1164"/>
      <c r="AF48" s="1164"/>
      <c r="AG48" s="1164"/>
      <c r="AH48" s="1164"/>
      <c r="AS48" s="1012" t="str">
        <f>IFERROR(IF(AND(OR(AP58=1,AP58=2),OR(AP59=1,AP59=2),OR(AP60=1,AP60=2)),"処遇加算Ⅰ",IF(AND(OR(AP58=1,AP58=2),OR(AP59=1,AP59=2),OR(AP60=0,AP60=3)),"処遇加算Ⅱ",IF(OR(OR(AP58=1,AP58=2),OR(AP59=1,AP59=2)),"処遇加算Ⅲ",""))),"")</f>
        <v/>
      </c>
      <c r="AT48" s="1012"/>
      <c r="AU48" s="1012"/>
      <c r="AV48" s="1012"/>
      <c r="AW48" s="1012" t="str">
        <f>IFERROR(IF(AND(AP61=1,AP62=1,AP63=1),"特定加算Ⅰ",IF(AND(AP61=1,AP62=2,AP63=1),"特定加算Ⅱ",IF(OR(AP61=2,AP62=2,AP63=2),"特定加算なし",""))),"")</f>
        <v>特定加算なし</v>
      </c>
      <c r="AX48" s="1012"/>
      <c r="AY48" s="1012"/>
      <c r="AZ48" s="1012"/>
      <c r="BA48" s="1012" t="str">
        <f>IFERROR(IF(OR(L9="ベア加算",AND(L9="ベア加算なし",AP57=1)),"ベア加算",IF(AP57=2,"ベア加算なし","")),"")</f>
        <v/>
      </c>
      <c r="BB48" s="1012"/>
      <c r="BC48" s="1012"/>
      <c r="BD48" s="1012"/>
      <c r="BE48" s="1013" t="str">
        <f>AS48&amp;AW48&amp;BA48</f>
        <v>特定加算なし</v>
      </c>
      <c r="BF48" s="1013"/>
      <c r="BG48" s="1013"/>
      <c r="BH48" s="1013"/>
      <c r="BI48" s="1013"/>
      <c r="BJ48" s="1013"/>
      <c r="BK48" s="1013"/>
      <c r="BL48" s="1013"/>
      <c r="BM48" s="1013"/>
      <c r="BN48" s="1013"/>
      <c r="BO48" s="1013"/>
      <c r="BP48" s="1013"/>
      <c r="BQ48" s="241"/>
      <c r="BR48" s="241"/>
      <c r="BS48" s="241"/>
      <c r="BT48" s="241"/>
      <c r="BU48" s="241"/>
      <c r="BV48" s="241"/>
      <c r="BW48" s="241"/>
      <c r="BX48" s="241"/>
      <c r="BY48" s="241"/>
      <c r="BZ48" s="241"/>
      <c r="CD48" s="242"/>
    </row>
    <row r="49" spans="2:84" ht="18" customHeight="1">
      <c r="B49" s="1152" t="s">
        <v>2163</v>
      </c>
      <c r="C49" s="1153"/>
      <c r="D49" s="1153"/>
      <c r="E49" s="1153"/>
      <c r="F49" s="1154"/>
      <c r="G49" s="1137" t="str">
        <f>IFERROR(IF(AND(OR(AH58=1,AH58=2),OR(AH59=1,AH59=2),OR(AH60=1,AH60=2)),"処遇加算Ⅰ",IF(AND(OR(AH58=1,AH58=2),OR(AH59=1,AH59=2),OR(AH60=0,AH60=3)),"処遇加算Ⅱ",IF(OR(OR(AH58=1,AH58=2),OR(AH59=1,AH59=2)),"処遇加算Ⅲ",""))),"")</f>
        <v/>
      </c>
      <c r="H49" s="1138"/>
      <c r="I49" s="1138"/>
      <c r="J49" s="1138"/>
      <c r="K49" s="1163"/>
      <c r="L49" s="1137" t="str">
        <f>IFERROR(IF(G9="","",IF(AND(AH61=1,AH62=1,AH63=1),"特定加算Ⅰ",IF(AND(AH61=1,AH62=2,AH63=1),"特定加算Ⅱ",IF(OR(AH61=2,AH62=2,AH63=2),"特定加算なし","")))),"")</f>
        <v/>
      </c>
      <c r="M49" s="1138"/>
      <c r="N49" s="1138"/>
      <c r="O49" s="1138"/>
      <c r="P49" s="1139"/>
      <c r="Q49" s="1140" t="str">
        <f>IFERROR(IF(OR(L9="ベア加算",AND(L9="ベア加算なし",AH57=1)),"ベア加算",IF(AH57=2,"ベア加算なし","")),"")</f>
        <v/>
      </c>
      <c r="R49" s="1138"/>
      <c r="S49" s="1138"/>
      <c r="T49" s="1138"/>
      <c r="U49" s="1139"/>
      <c r="V49" s="1141" t="s">
        <v>12</v>
      </c>
      <c r="W49" s="1142"/>
      <c r="X49" s="1142"/>
      <c r="Y49" s="1142"/>
      <c r="Z49" s="1142"/>
      <c r="AA49" s="1055"/>
      <c r="AB49" s="1055"/>
      <c r="AC49" s="1035" t="str">
        <f>IFERROR(VLOOKUP(BE48,【参考】数式用2!E6:F23,2,FALSE),"")</f>
        <v/>
      </c>
      <c r="AD49" s="1036"/>
      <c r="AE49" s="1036"/>
      <c r="AF49" s="1036"/>
      <c r="AG49" s="1036"/>
      <c r="AH49" s="1037"/>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52" t="s">
        <v>2164</v>
      </c>
      <c r="C50" s="1153"/>
      <c r="D50" s="1153"/>
      <c r="E50" s="1153"/>
      <c r="F50" s="1154"/>
      <c r="G50" s="1158" t="str">
        <f>IFERROR(VLOOKUP(Y5,【参考】数式用!$A$5:$J$27,MATCH(G49,【参考】数式用!$B$4:$J$4,0)+1,0),"")</f>
        <v/>
      </c>
      <c r="H50" s="1159"/>
      <c r="I50" s="1159"/>
      <c r="J50" s="1159"/>
      <c r="K50" s="1160"/>
      <c r="L50" s="1158" t="str">
        <f>IFERROR(VLOOKUP(Y5,【参考】数式用!$A$5:$J$27,MATCH(L49,【参考】数式用!$B$4:$J$4,0)+1,0),"")</f>
        <v/>
      </c>
      <c r="M50" s="1159"/>
      <c r="N50" s="1159"/>
      <c r="O50" s="1159"/>
      <c r="P50" s="1161"/>
      <c r="Q50" s="1162" t="str">
        <f>IFERROR(VLOOKUP(Y5,【参考】数式用!$A$5:$J$27,MATCH(Q49,【参考】数式用!$B$4:$J$4,0)+1,0),"")</f>
        <v/>
      </c>
      <c r="R50" s="1159"/>
      <c r="S50" s="1159"/>
      <c r="T50" s="1159"/>
      <c r="U50" s="1161"/>
      <c r="V50" s="1117">
        <f>SUM(G50,L50,Q50)</f>
        <v>0</v>
      </c>
      <c r="W50" s="1118"/>
      <c r="X50" s="1118"/>
      <c r="Y50" s="1118"/>
      <c r="Z50" s="1118"/>
      <c r="AA50" s="1055"/>
      <c r="AB50" s="1055"/>
      <c r="AC50" s="1171" t="str">
        <f>IFERROR(VLOOKUP(Y5,【参考】数式用!$A$5:$AB$27,MATCH(AC49,【参考】数式用!$B$4:$AB$4,0)+1,FALSE),"")</f>
        <v/>
      </c>
      <c r="AD50" s="1172"/>
      <c r="AE50" s="1172"/>
      <c r="AF50" s="1172"/>
      <c r="AG50" s="1172"/>
      <c r="AH50" s="1173"/>
      <c r="AS50" s="1010" t="s">
        <v>2195</v>
      </c>
      <c r="AT50" s="1010"/>
      <c r="AU50" s="1010"/>
      <c r="AV50" s="1010"/>
      <c r="AW50" s="1010" t="s">
        <v>2196</v>
      </c>
      <c r="AX50" s="1010"/>
      <c r="AY50" s="1010"/>
      <c r="AZ50" s="1010"/>
      <c r="BA50" s="1010" t="s">
        <v>15</v>
      </c>
      <c r="BB50" s="1010"/>
      <c r="BC50" s="1010"/>
      <c r="BD50" s="1010"/>
      <c r="BE50" s="1010" t="s">
        <v>2197</v>
      </c>
      <c r="BF50" s="1010"/>
      <c r="BG50" s="1010"/>
      <c r="BH50" s="1010"/>
      <c r="BI50" s="1010" t="s">
        <v>2200</v>
      </c>
      <c r="BJ50" s="1010"/>
      <c r="BK50" s="1010"/>
      <c r="BL50" s="1010"/>
      <c r="BM50" s="241"/>
      <c r="BN50" s="1010" t="s">
        <v>2199</v>
      </c>
      <c r="BO50" s="1010"/>
      <c r="BP50" s="1010"/>
      <c r="BQ50" s="1010"/>
      <c r="BR50" s="1010"/>
      <c r="BS50" s="1010"/>
      <c r="BT50" s="241"/>
      <c r="BV50" s="1175" t="s">
        <v>2202</v>
      </c>
      <c r="BW50" s="1176"/>
      <c r="BX50" s="1176"/>
      <c r="BY50" s="1176"/>
      <c r="BZ50" s="1176"/>
      <c r="CA50" s="1177"/>
      <c r="CD50" s="242"/>
    </row>
    <row r="51" spans="2:84" ht="17.25" customHeight="1">
      <c r="B51" s="1155" t="s">
        <v>2294</v>
      </c>
      <c r="C51" s="1156"/>
      <c r="D51" s="1156"/>
      <c r="E51" s="1156"/>
      <c r="F51" s="1157"/>
      <c r="G51" s="1028" t="str">
        <f>IFERROR(ROUNDDOWN(ROUND(AM5*G50,0)*P5,0)*H53,"")</f>
        <v/>
      </c>
      <c r="H51" s="1028"/>
      <c r="I51" s="1028"/>
      <c r="J51" s="1028"/>
      <c r="K51" s="148" t="s">
        <v>2289</v>
      </c>
      <c r="L51" s="1027" t="str">
        <f>IFERROR(ROUNDDOWN(ROUND(AM5*L50,0)*P5,0)*H53,"")</f>
        <v/>
      </c>
      <c r="M51" s="1028"/>
      <c r="N51" s="1028"/>
      <c r="O51" s="1028"/>
      <c r="P51" s="148" t="s">
        <v>2289</v>
      </c>
      <c r="Q51" s="1027" t="str">
        <f>IFERROR(ROUNDDOWN(ROUND(AM5*Q50,0)*P5,0)*H53,"")</f>
        <v/>
      </c>
      <c r="R51" s="1028"/>
      <c r="S51" s="1028"/>
      <c r="T51" s="1028"/>
      <c r="U51" s="149" t="s">
        <v>2289</v>
      </c>
      <c r="V51" s="1135">
        <f>IFERROR(SUM(G51,L51,Q51),"")</f>
        <v>0</v>
      </c>
      <c r="W51" s="1136"/>
      <c r="X51" s="1136"/>
      <c r="Y51" s="1136"/>
      <c r="Z51" s="150" t="s">
        <v>2289</v>
      </c>
      <c r="AB51" s="151"/>
      <c r="AC51" s="1027" t="str">
        <f>IFERROR(ROUNDDOWN(ROUND(AM5*AC50,0)*P5,0)*AD53,"")</f>
        <v/>
      </c>
      <c r="AD51" s="1028"/>
      <c r="AE51" s="1028"/>
      <c r="AF51" s="1028"/>
      <c r="AG51" s="1028"/>
      <c r="AH51" s="149" t="s">
        <v>2289</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1178">
        <f>IF(AND(Q49="ベア加算なし",BA48="ベア加算"),ROUNDDOWN(ROUND(AM5*VLOOKUP(Y5,【参考】数式用!$A$5:$AB$27,9,FALSE),0)*P5,0)*AD53,0)</f>
        <v>0</v>
      </c>
      <c r="BW51" s="1179"/>
      <c r="BX51" s="1179"/>
      <c r="BY51" s="1179"/>
      <c r="BZ51" s="1179"/>
      <c r="CA51" s="1180"/>
      <c r="CD51" s="242"/>
    </row>
    <row r="52" spans="2:84" ht="13.5" customHeight="1">
      <c r="B52" s="1155"/>
      <c r="C52" s="1156"/>
      <c r="D52" s="1156"/>
      <c r="E52" s="1156"/>
      <c r="F52" s="1157"/>
      <c r="G52" s="1031" t="str">
        <f>IFERROR("("&amp;TEXT(G51/H53,"#,##0円")&amp;"/月)","")</f>
        <v/>
      </c>
      <c r="H52" s="1026"/>
      <c r="I52" s="1026"/>
      <c r="J52" s="1026"/>
      <c r="K52" s="1026"/>
      <c r="L52" s="1026" t="str">
        <f>IFERROR("("&amp;TEXT(L51/H53,"#,##0円")&amp;"/月)","")</f>
        <v/>
      </c>
      <c r="M52" s="1026"/>
      <c r="N52" s="1026"/>
      <c r="O52" s="1026"/>
      <c r="P52" s="1026"/>
      <c r="Q52" s="1026" t="str">
        <f>IFERROR("("&amp;TEXT(Q51/H53,"#,##0円")&amp;"/月)","")</f>
        <v/>
      </c>
      <c r="R52" s="1026"/>
      <c r="S52" s="1026"/>
      <c r="T52" s="1026"/>
      <c r="U52" s="1026"/>
      <c r="V52" s="1026" t="str">
        <f>IFERROR("("&amp;TEXT(V51/H53,"#,##0円")&amp;"/月)","")</f>
        <v>(0円/月)</v>
      </c>
      <c r="W52" s="1026"/>
      <c r="X52" s="1026"/>
      <c r="Y52" s="1026"/>
      <c r="Z52" s="1026"/>
      <c r="AB52" s="151"/>
      <c r="AC52" s="1029" t="str">
        <f>IFERROR("("&amp;TEXT(AC51/AD53,"#,##0円")&amp;"/月)","")</f>
        <v/>
      </c>
      <c r="AD52" s="1030"/>
      <c r="AE52" s="1030"/>
      <c r="AF52" s="1030"/>
      <c r="AG52" s="1030"/>
      <c r="AH52" s="103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13" t="s">
        <v>244</v>
      </c>
      <c r="V56" s="1013"/>
      <c r="W56" s="1013"/>
      <c r="X56" s="1013"/>
      <c r="Y56" s="1013"/>
      <c r="Z56" s="1013"/>
      <c r="AA56" s="245"/>
      <c r="AB56" s="249"/>
      <c r="AC56" s="1013" t="str">
        <f>IF(F15=4,"R6.4～R6.5",IF(F15=5,"R6.5",""))</f>
        <v>R6.4～R6.5</v>
      </c>
      <c r="AD56" s="1013"/>
      <c r="AE56" s="1013"/>
      <c r="AF56" s="1013"/>
      <c r="AG56" s="1013"/>
      <c r="AH56" s="1013"/>
      <c r="AI56" s="250"/>
      <c r="AJ56" s="249"/>
      <c r="AK56" s="1013" t="str">
        <f>IF(OR(F15=4,F15=5),"R6.6","R"&amp;D15&amp;"."&amp;F15)&amp;"～R"&amp;K15&amp;"."&amp;M15</f>
        <v>R6.6～R7.3</v>
      </c>
      <c r="AL56" s="1013"/>
      <c r="AM56" s="1013"/>
      <c r="AN56" s="1013"/>
      <c r="AO56" s="1013"/>
      <c r="AP56" s="1013"/>
      <c r="AQ56" s="245"/>
      <c r="AR56" s="245"/>
      <c r="AS56" s="1016" t="s">
        <v>2420</v>
      </c>
      <c r="AT56" s="1016"/>
      <c r="AU56" s="1016"/>
      <c r="AV56" s="1016"/>
      <c r="AW56" s="1016" t="s">
        <v>2419</v>
      </c>
      <c r="AX56" s="1016"/>
      <c r="AY56" s="1016"/>
      <c r="AZ56" s="1016"/>
    </row>
    <row r="57" spans="2:84" ht="15.95" customHeight="1">
      <c r="U57" s="1010" t="s">
        <v>2203</v>
      </c>
      <c r="V57" s="1010"/>
      <c r="W57" s="1010"/>
      <c r="X57" s="1010"/>
      <c r="Y57" s="1010"/>
      <c r="Z57" s="527" t="str">
        <f>IF(AND(B9&lt;&gt;"処遇加算なし",F15=4),IF(V21="✓",1,IF(V22="✓",2,"")),"")</f>
        <v/>
      </c>
      <c r="AA57" s="245"/>
      <c r="AB57" s="249"/>
      <c r="AC57" s="1010" t="s">
        <v>2203</v>
      </c>
      <c r="AD57" s="1010"/>
      <c r="AE57" s="1010"/>
      <c r="AF57" s="1010"/>
      <c r="AG57" s="1010"/>
      <c r="AH57" s="170">
        <f>IF(AND(F15&lt;&gt;4,F15&lt;&gt;5),0,IF(AT8="○",1,0))</f>
        <v>0</v>
      </c>
      <c r="AI57" s="253"/>
      <c r="AJ57" s="249"/>
      <c r="AK57" s="1010" t="s">
        <v>2203</v>
      </c>
      <c r="AL57" s="1010"/>
      <c r="AM57" s="1010"/>
      <c r="AN57" s="1010"/>
      <c r="AO57" s="1010"/>
      <c r="AP57" s="170">
        <f>IF(AT8="○",1,0)</f>
        <v>0</v>
      </c>
      <c r="AQ57" s="245"/>
      <c r="AR57" s="245"/>
      <c r="AS57" s="1009"/>
      <c r="AT57" s="1009"/>
      <c r="AU57" s="1009"/>
      <c r="AV57" s="1009"/>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19" t="s">
        <v>2204</v>
      </c>
      <c r="V58" s="1019"/>
      <c r="W58" s="1019"/>
      <c r="X58" s="1019"/>
      <c r="Y58" s="1019"/>
      <c r="Z58" s="527" t="str">
        <f>IF(AND(B9&lt;&gt;"処遇加算なし",F15=4),IF(V24="✓",1,IF(V25="✓",2,IF(V26="✓",3,""))),"")</f>
        <v/>
      </c>
      <c r="AA58" s="245"/>
      <c r="AB58" s="249"/>
      <c r="AC58" s="1019" t="s">
        <v>2204</v>
      </c>
      <c r="AD58" s="1019"/>
      <c r="AE58" s="1019"/>
      <c r="AF58" s="1019"/>
      <c r="AG58" s="1019"/>
      <c r="AH58" s="170">
        <f>IF(AND(F15&lt;&gt;4,F15&lt;&gt;5),0,IF(AU8="○",1,3))</f>
        <v>3</v>
      </c>
      <c r="AI58" s="253"/>
      <c r="AJ58" s="249"/>
      <c r="AK58" s="1019" t="s">
        <v>2204</v>
      </c>
      <c r="AL58" s="1019"/>
      <c r="AM58" s="1019"/>
      <c r="AN58" s="1019"/>
      <c r="AO58" s="1019"/>
      <c r="AP58" s="170">
        <f>IF(AU8="○",1,3)</f>
        <v>3</v>
      </c>
      <c r="AQ58" s="245"/>
      <c r="AR58" s="245"/>
      <c r="AS58" s="1010" t="str">
        <f>IF(OR(AND(Z58=1,AH58=3),AND(Z58=1,AP58=3),AND(Z58=2,AH58=3,AH59=3),AND(Z58=2,AP58=3,AP59=3)),"○","")</f>
        <v/>
      </c>
      <c r="AT58" s="1010"/>
      <c r="AU58" s="1010"/>
      <c r="AV58" s="1010"/>
      <c r="AW58" s="1010" t="str">
        <f>IF(OR(AND(Z58=1,AH58=2),AND(Z58=1,AP58=2),AND(Z58=2,AH58=2,AH59=2),AND(Z58=2,AP58=2,AP59=2)),"○","")</f>
        <v/>
      </c>
      <c r="AX58" s="1010"/>
      <c r="AY58" s="1010"/>
      <c r="AZ58" s="1010"/>
      <c r="BJ58" s="251"/>
      <c r="BL58" s="251"/>
      <c r="BM58" s="251"/>
      <c r="BN58" s="251"/>
      <c r="BO58" s="251"/>
      <c r="BP58" s="251"/>
      <c r="BQ58" s="251"/>
      <c r="BR58" s="251"/>
      <c r="BS58" s="251"/>
      <c r="BT58" s="251"/>
      <c r="BU58" s="251"/>
      <c r="BV58" s="251"/>
      <c r="BW58" s="251"/>
      <c r="BX58" s="251"/>
      <c r="BY58" s="251"/>
      <c r="BZ58" s="251"/>
      <c r="CB58" s="254"/>
    </row>
    <row r="59" spans="2:84" ht="15.95" customHeight="1">
      <c r="U59" s="1019" t="s">
        <v>2205</v>
      </c>
      <c r="V59" s="1019"/>
      <c r="W59" s="1019"/>
      <c r="X59" s="1019"/>
      <c r="Y59" s="1019"/>
      <c r="Z59" s="527" t="str">
        <f>IF(AND(B9&lt;&gt;"処遇加算なし",F15=4),IF(V28="✓",1,IF(V29="✓",2,IF(V30="✓",3,""))),"")</f>
        <v/>
      </c>
      <c r="AA59" s="245"/>
      <c r="AB59" s="249"/>
      <c r="AC59" s="1019" t="s">
        <v>2205</v>
      </c>
      <c r="AD59" s="1019"/>
      <c r="AE59" s="1019"/>
      <c r="AF59" s="1019"/>
      <c r="AG59" s="1019"/>
      <c r="AH59" s="170">
        <f>IF(AND(F15&lt;&gt;4,F15&lt;&gt;5),0,IF(AV8="○",1,3))</f>
        <v>3</v>
      </c>
      <c r="AI59" s="253"/>
      <c r="AJ59" s="249"/>
      <c r="AK59" s="1019" t="s">
        <v>2205</v>
      </c>
      <c r="AL59" s="1019"/>
      <c r="AM59" s="1019"/>
      <c r="AN59" s="1019"/>
      <c r="AO59" s="1019"/>
      <c r="AP59" s="170">
        <f>IF(AV8="○",1,3)</f>
        <v>3</v>
      </c>
      <c r="AQ59" s="245"/>
      <c r="AR59" s="245"/>
      <c r="AS59" s="1010" t="str">
        <f>IF(OR(AND(Z59=1,AH59=3),AND(Z59=1,AP59=3),AND(Z59=2,AH58=3,AH59=3),AND(Z59=2,AP58=3,AP59=3)),"○","")</f>
        <v/>
      </c>
      <c r="AT59" s="1010"/>
      <c r="AU59" s="1010"/>
      <c r="AV59" s="1010"/>
      <c r="AW59" s="1010" t="str">
        <f>IF(OR(AND(Z59=1,AH58=2),AND(Z59=1,AP58=2),AND(Z59=2,AH58=2,AH59=2),AND(Z59=2,AP58=2,AP59=2)),"○","")</f>
        <v/>
      </c>
      <c r="AX59" s="1010"/>
      <c r="AY59" s="1010"/>
      <c r="AZ59" s="1010"/>
      <c r="BJ59" s="251"/>
      <c r="BL59" s="251"/>
      <c r="BM59" s="251"/>
      <c r="BN59" s="251"/>
      <c r="BO59" s="251"/>
      <c r="BP59" s="251"/>
      <c r="BQ59" s="251"/>
      <c r="BR59" s="251"/>
      <c r="BS59" s="251"/>
      <c r="BT59" s="251"/>
      <c r="BU59" s="251"/>
      <c r="BV59" s="251"/>
      <c r="BW59" s="251"/>
      <c r="BX59" s="251"/>
      <c r="BY59" s="251"/>
      <c r="BZ59" s="251"/>
      <c r="CB59" s="254"/>
    </row>
    <row r="60" spans="2:84" ht="15.95" customHeight="1">
      <c r="U60" s="1019" t="s">
        <v>2206</v>
      </c>
      <c r="V60" s="1019"/>
      <c r="W60" s="1019"/>
      <c r="X60" s="1019"/>
      <c r="Y60" s="1019"/>
      <c r="Z60" s="527" t="str">
        <f>IF(AND(B9&lt;&gt;"処遇加算なし",F15=4),IF(V32="✓",1,IF(V33="✓",2,"")),"")</f>
        <v/>
      </c>
      <c r="AA60" s="245"/>
      <c r="AB60" s="249"/>
      <c r="AC60" s="1019" t="s">
        <v>2206</v>
      </c>
      <c r="AD60" s="1019"/>
      <c r="AE60" s="1019"/>
      <c r="AF60" s="1019"/>
      <c r="AG60" s="1019"/>
      <c r="AH60" s="170">
        <f>IF(AND(F15&lt;&gt;4,F15&lt;&gt;5),0,IF(AW8="○",1,3))</f>
        <v>3</v>
      </c>
      <c r="AI60" s="253"/>
      <c r="AJ60" s="249"/>
      <c r="AK60" s="1019" t="s">
        <v>2206</v>
      </c>
      <c r="AL60" s="1019"/>
      <c r="AM60" s="1019"/>
      <c r="AN60" s="1019"/>
      <c r="AO60" s="1019"/>
      <c r="AP60" s="170">
        <f>IF(AW8="○",1,3)</f>
        <v>3</v>
      </c>
      <c r="AQ60" s="245"/>
      <c r="AR60" s="245"/>
      <c r="AS60" s="1011" t="str">
        <f>IF(OR(AND(Z60=1,AH60=3),AND(Z60=1,AP60=3)),"○","")</f>
        <v/>
      </c>
      <c r="AT60" s="1011"/>
      <c r="AU60" s="1011"/>
      <c r="AV60" s="1011"/>
      <c r="AW60" s="1011" t="str">
        <f>IF(OR(AND(Z60=1,AH60=2),AND(Z60=1,AP60=2)),"○","")</f>
        <v/>
      </c>
      <c r="AX60" s="1011"/>
      <c r="AY60" s="1011"/>
      <c r="AZ60" s="1011"/>
      <c r="BJ60" s="251"/>
      <c r="BL60" s="251"/>
      <c r="BM60" s="251"/>
      <c r="BN60" s="251"/>
      <c r="BO60" s="251"/>
      <c r="BP60" s="251"/>
      <c r="BQ60" s="251"/>
      <c r="BR60" s="251"/>
      <c r="BS60" s="251"/>
      <c r="BT60" s="251"/>
      <c r="BU60" s="251"/>
      <c r="BV60" s="251"/>
      <c r="BW60" s="251"/>
      <c r="BX60" s="251"/>
      <c r="BY60" s="251"/>
      <c r="BZ60" s="251"/>
      <c r="CB60" s="254"/>
    </row>
    <row r="61" spans="2:84" ht="15.95" customHeight="1">
      <c r="U61" s="1019" t="s">
        <v>2207</v>
      </c>
      <c r="V61" s="1019"/>
      <c r="W61" s="1019"/>
      <c r="X61" s="1019"/>
      <c r="Y61" s="1019"/>
      <c r="Z61" s="527" t="str">
        <f>IF(AND(B9&lt;&gt;"処遇加算なし",F15=4),IF(V36="✓",1,IF(V37="✓",2,"")),"")</f>
        <v/>
      </c>
      <c r="AA61" s="245"/>
      <c r="AB61" s="249"/>
      <c r="AC61" s="1019" t="s">
        <v>2207</v>
      </c>
      <c r="AD61" s="1019"/>
      <c r="AE61" s="1019"/>
      <c r="AF61" s="1019"/>
      <c r="AG61" s="1019"/>
      <c r="AH61" s="170">
        <f>IF(AND(F15&lt;&gt;4,F15&lt;&gt;5),0,IF(AX8="○",1,2))</f>
        <v>2</v>
      </c>
      <c r="AI61" s="253"/>
      <c r="AJ61" s="249"/>
      <c r="AK61" s="1019" t="s">
        <v>2207</v>
      </c>
      <c r="AL61" s="1019"/>
      <c r="AM61" s="1019"/>
      <c r="AN61" s="1019"/>
      <c r="AO61" s="1019"/>
      <c r="AP61" s="170">
        <f>IF(AX8="○",1,2)</f>
        <v>2</v>
      </c>
      <c r="AQ61" s="245"/>
      <c r="AR61" s="245"/>
      <c r="AS61" s="1010" t="str">
        <f>IF(OR(AND(Z61=1,AH61=2),AND(Z61=1,AP61=2)),"○","")</f>
        <v/>
      </c>
      <c r="AT61" s="1010"/>
      <c r="AU61" s="1010"/>
      <c r="AV61" s="1010"/>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19" t="s">
        <v>2208</v>
      </c>
      <c r="V62" s="1019"/>
      <c r="W62" s="1019"/>
      <c r="X62" s="1019"/>
      <c r="Y62" s="1019"/>
      <c r="Z62" s="527" t="str">
        <f>IF(AND(B9&lt;&gt;"処遇加算なし",F15=4),IF(V40="✓",1,IF(V41="✓",2,"")),"")</f>
        <v/>
      </c>
      <c r="AA62" s="245"/>
      <c r="AB62" s="249"/>
      <c r="AC62" s="1019" t="s">
        <v>2208</v>
      </c>
      <c r="AD62" s="1019"/>
      <c r="AE62" s="1019"/>
      <c r="AF62" s="1019"/>
      <c r="AG62" s="1019"/>
      <c r="AH62" s="170">
        <f>IF(AND(F15&lt;&gt;4,F15&lt;&gt;5),0,IF(AY8="○",1,2))</f>
        <v>2</v>
      </c>
      <c r="AI62" s="253"/>
      <c r="AJ62" s="249"/>
      <c r="AK62" s="1019" t="s">
        <v>2208</v>
      </c>
      <c r="AL62" s="1019"/>
      <c r="AM62" s="1019"/>
      <c r="AN62" s="1019"/>
      <c r="AO62" s="1019"/>
      <c r="AP62" s="170">
        <f>IF(AY8="○",1,2)</f>
        <v>2</v>
      </c>
      <c r="AQ62" s="245"/>
      <c r="AR62" s="245"/>
      <c r="AS62" s="1010" t="str">
        <f>IF(OR(AND(Z62=1,AH62=2),AND(Z62=1,AP62=2)),"○","")</f>
        <v/>
      </c>
      <c r="AT62" s="1010"/>
      <c r="AU62" s="1010"/>
      <c r="AV62" s="1010"/>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10" t="s">
        <v>2209</v>
      </c>
      <c r="V63" s="1010"/>
      <c r="W63" s="1010"/>
      <c r="X63" s="1010"/>
      <c r="Y63" s="1010"/>
      <c r="Z63" s="527" t="str">
        <f>IF(AND(B9&lt;&gt;"処遇加算なし",F15=4),IF(V44="✓",1,IF(V45="✓",2,"")),"")</f>
        <v/>
      </c>
      <c r="AA63" s="245"/>
      <c r="AB63" s="249"/>
      <c r="AC63" s="1010" t="s">
        <v>2209</v>
      </c>
      <c r="AD63" s="1010"/>
      <c r="AE63" s="1010"/>
      <c r="AF63" s="1010"/>
      <c r="AG63" s="1010"/>
      <c r="AH63" s="170">
        <f>IF(AND(F15&lt;&gt;4,F15&lt;&gt;5),0,IF(AZ8="○",1,2))</f>
        <v>2</v>
      </c>
      <c r="AI63" s="253"/>
      <c r="AJ63" s="249"/>
      <c r="AK63" s="1010" t="s">
        <v>2209</v>
      </c>
      <c r="AL63" s="1010"/>
      <c r="AM63" s="1010"/>
      <c r="AN63" s="1010"/>
      <c r="AO63" s="1010"/>
      <c r="AP63" s="170">
        <f>IF(AZ8="○",1,2)</f>
        <v>2</v>
      </c>
      <c r="AQ63" s="245"/>
      <c r="AR63" s="245"/>
      <c r="AS63" s="1010" t="str">
        <f>IF(OR(AND(Z63=1,AH63=2),AND(Z63=1,AP63=2)),"○","")</f>
        <v/>
      </c>
      <c r="AT63" s="1010"/>
      <c r="AU63" s="1010"/>
      <c r="AV63" s="1010"/>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wSugmq2Xb6RYivmMUrcX2wfqvxKQuIMuoUYcDccYUu6Z/mGv+3YyRgxwlUBZ2zwnvyGCyOrFNjBmAE66Xdyg==" saltValue="alWflC3+lp+lBdq9rc0Mz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63" t="s">
        <v>2426</v>
      </c>
      <c r="O1" s="1063"/>
      <c r="P1" s="1063"/>
      <c r="Q1" s="1063"/>
      <c r="R1" s="1063"/>
      <c r="S1" s="1063"/>
      <c r="T1" s="1063"/>
      <c r="U1" s="1063"/>
      <c r="V1" s="1063"/>
      <c r="W1" s="1063"/>
      <c r="X1" s="1063"/>
      <c r="Y1" s="1063"/>
      <c r="Z1" s="1063"/>
      <c r="AA1" s="1063"/>
      <c r="AB1" s="1063"/>
      <c r="AC1" s="1063"/>
      <c r="AD1" s="1063"/>
      <c r="AE1" s="1063"/>
      <c r="AF1" s="1181" t="s">
        <v>29</v>
      </c>
      <c r="AG1" s="1181"/>
      <c r="AH1" s="1181"/>
      <c r="AI1" s="1182" t="str">
        <f>IF(G5="","",G5)</f>
        <v/>
      </c>
      <c r="AJ1" s="1182"/>
      <c r="AK1" s="1182"/>
      <c r="AL1" s="1182"/>
      <c r="AM1" s="1182"/>
      <c r="AN1" s="1182"/>
      <c r="AO1" s="1182"/>
      <c r="AP1" s="1182"/>
      <c r="AQ1" s="537" t="s">
        <v>2436</v>
      </c>
      <c r="AS1" s="1006" t="str">
        <f>B9&amp;G9&amp;L9</f>
        <v/>
      </c>
      <c r="AT1" s="1007"/>
      <c r="AU1" s="1007"/>
      <c r="AV1" s="1007"/>
      <c r="AW1" s="1007"/>
      <c r="AX1" s="1007"/>
      <c r="AY1" s="1007"/>
      <c r="AZ1" s="1007"/>
      <c r="BA1" s="1007"/>
      <c r="BB1" s="1007"/>
      <c r="BC1" s="1007"/>
      <c r="BD1" s="1007"/>
      <c r="BE1" s="1008"/>
      <c r="BF1" s="1005" t="str">
        <f>IFERROR(VLOOKUP(Y5,【参考】数式用!$AJ$2:$AK$24,2,FALSE),"")</f>
        <v/>
      </c>
      <c r="BG1" s="1005"/>
      <c r="BH1" s="1005"/>
      <c r="BI1" s="1005"/>
      <c r="BJ1" s="1005"/>
      <c r="BK1" s="1005"/>
      <c r="BL1" s="1005"/>
      <c r="BM1" s="1005"/>
      <c r="BN1" s="1005"/>
      <c r="BO1" s="1005"/>
      <c r="BP1" s="1005"/>
      <c r="CE1" s="174" t="s">
        <v>2390</v>
      </c>
    </row>
    <row r="2" spans="1:88" s="175" customFormat="1" ht="19.5" customHeight="1" thickBot="1">
      <c r="C2" s="173"/>
      <c r="D2" s="173"/>
      <c r="E2" s="173"/>
      <c r="F2" s="173"/>
      <c r="G2" s="173"/>
      <c r="H2" s="173"/>
      <c r="I2" s="173"/>
      <c r="J2" s="173"/>
      <c r="K2" s="173"/>
      <c r="L2" s="173"/>
      <c r="M2" s="173"/>
      <c r="N2" s="1063"/>
      <c r="O2" s="1063"/>
      <c r="P2" s="1063"/>
      <c r="Q2" s="1063"/>
      <c r="R2" s="1063"/>
      <c r="S2" s="1063"/>
      <c r="T2" s="1063"/>
      <c r="U2" s="1063"/>
      <c r="V2" s="1063"/>
      <c r="W2" s="1063"/>
      <c r="X2" s="1063"/>
      <c r="Y2" s="1063"/>
      <c r="Z2" s="1063"/>
      <c r="AA2" s="1063"/>
      <c r="AB2" s="1063"/>
      <c r="AC2" s="1063"/>
      <c r="AD2" s="1063"/>
      <c r="AE2" s="1063"/>
      <c r="AF2" s="173"/>
      <c r="AG2" s="173"/>
      <c r="AH2" s="173"/>
      <c r="AI2" s="173"/>
      <c r="AJ2" s="173"/>
      <c r="AK2" s="173"/>
      <c r="AL2" s="173"/>
      <c r="AM2" s="173"/>
      <c r="AN2" s="173"/>
      <c r="AO2" s="173"/>
      <c r="AP2" s="173"/>
      <c r="AQ2" s="531"/>
      <c r="AR2" s="531"/>
      <c r="CE2" s="993" t="s">
        <v>2393</v>
      </c>
      <c r="CF2" s="993"/>
      <c r="CG2" s="993"/>
      <c r="CH2" s="993"/>
      <c r="CI2" s="1183" t="str">
        <f>IF(AI1&lt;&gt;"",1,"")</f>
        <v/>
      </c>
      <c r="CJ2" s="1184"/>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93" t="s">
        <v>2387</v>
      </c>
      <c r="CF3" s="993"/>
      <c r="CG3" s="993"/>
      <c r="CH3" s="993"/>
      <c r="CI3" s="1185" t="str">
        <f>IF(AND(L9="ベア加算",Q49="ベア加算"),1,"")</f>
        <v/>
      </c>
      <c r="CJ3" s="1186"/>
    </row>
    <row r="4" spans="1:88" ht="25.5" customHeight="1">
      <c r="B4" s="1076" t="s">
        <v>2293</v>
      </c>
      <c r="C4" s="1076"/>
      <c r="D4" s="1076"/>
      <c r="E4" s="1076"/>
      <c r="F4" s="1076"/>
      <c r="G4" s="1076" t="s">
        <v>0</v>
      </c>
      <c r="H4" s="1076"/>
      <c r="I4" s="1076"/>
      <c r="J4" s="1074" t="s">
        <v>1</v>
      </c>
      <c r="K4" s="1074"/>
      <c r="L4" s="1074"/>
      <c r="M4" s="1074"/>
      <c r="N4" s="1074"/>
      <c r="O4" s="1074"/>
      <c r="P4" s="1077" t="s">
        <v>2162</v>
      </c>
      <c r="Q4" s="1078"/>
      <c r="R4" s="1078"/>
      <c r="S4" s="1079" t="s">
        <v>2</v>
      </c>
      <c r="T4" s="1080"/>
      <c r="U4" s="1080"/>
      <c r="V4" s="1080"/>
      <c r="W4" s="1080"/>
      <c r="X4" s="1080"/>
      <c r="Y4" s="1074" t="s">
        <v>3</v>
      </c>
      <c r="Z4" s="1074"/>
      <c r="AA4" s="1074"/>
      <c r="AB4" s="1074"/>
      <c r="AC4" s="1074"/>
      <c r="AD4" s="1074"/>
      <c r="AE4" s="1074" t="s">
        <v>2159</v>
      </c>
      <c r="AF4" s="1074"/>
      <c r="AG4" s="1074"/>
      <c r="AH4" s="1074"/>
      <c r="AI4" s="1074" t="s">
        <v>2160</v>
      </c>
      <c r="AJ4" s="1074"/>
      <c r="AK4" s="1074"/>
      <c r="AL4" s="1074"/>
      <c r="AM4" s="1074" t="s">
        <v>2158</v>
      </c>
      <c r="AN4" s="1074"/>
      <c r="AO4" s="1074"/>
      <c r="AP4" s="1074"/>
      <c r="AS4" s="183"/>
      <c r="AT4" s="1014" t="s">
        <v>2253</v>
      </c>
      <c r="AU4" s="1014" t="s">
        <v>2204</v>
      </c>
      <c r="AV4" s="1014" t="s">
        <v>2205</v>
      </c>
      <c r="AW4" s="1014" t="s">
        <v>2206</v>
      </c>
      <c r="AX4" s="1014" t="s">
        <v>2207</v>
      </c>
      <c r="AY4" s="1014" t="s">
        <v>2208</v>
      </c>
      <c r="AZ4" s="1014" t="s">
        <v>2252</v>
      </c>
      <c r="BA4" s="184"/>
      <c r="CE4" s="993" t="s">
        <v>2392</v>
      </c>
      <c r="CF4" s="993"/>
      <c r="CG4" s="993"/>
      <c r="CH4" s="993"/>
      <c r="CI4" s="984" t="str">
        <f>IF(OR(OR(G49="処遇加算Ⅰ",G49="処遇加算Ⅱ"),OR(AS48="処遇加算Ⅰ",AS48="処遇加算Ⅱ")),1,"")</f>
        <v/>
      </c>
      <c r="CJ4" s="985"/>
    </row>
    <row r="5" spans="1:88" ht="33" customHeight="1">
      <c r="B5" s="1088"/>
      <c r="C5" s="1088"/>
      <c r="D5" s="1088"/>
      <c r="E5" s="1088"/>
      <c r="F5" s="1088"/>
      <c r="G5" s="1089"/>
      <c r="H5" s="1089"/>
      <c r="I5" s="1089"/>
      <c r="J5" s="1090"/>
      <c r="K5" s="1090"/>
      <c r="L5" s="1090"/>
      <c r="M5" s="1091"/>
      <c r="N5" s="1091"/>
      <c r="O5" s="1091"/>
      <c r="P5" s="1092" t="str">
        <f>IF(Y5="","",IFERROR(INDEX(【参考】数式用3!$G$3:$I$451,MATCH(M5,【参考】数式用3!$F$3:$F$451,0),MATCH(VLOOKUP(Y5,【参考】数式用3!$J$2:$K$26,2,FALSE),【参考】数式用3!$G$2:$I$2,0)),10))</f>
        <v/>
      </c>
      <c r="Q5" s="1093"/>
      <c r="R5" s="1093"/>
      <c r="S5" s="1094"/>
      <c r="T5" s="1095"/>
      <c r="U5" s="1095"/>
      <c r="V5" s="1095"/>
      <c r="W5" s="1095"/>
      <c r="X5" s="1096"/>
      <c r="Y5" s="1075"/>
      <c r="Z5" s="1075"/>
      <c r="AA5" s="1075"/>
      <c r="AB5" s="1075"/>
      <c r="AC5" s="1075"/>
      <c r="AD5" s="1075"/>
      <c r="AE5" s="1042"/>
      <c r="AF5" s="1043"/>
      <c r="AG5" s="1043"/>
      <c r="AH5" s="1044"/>
      <c r="AI5" s="1042"/>
      <c r="AJ5" s="1043"/>
      <c r="AK5" s="1043"/>
      <c r="AL5" s="1044"/>
      <c r="AM5" s="1045">
        <f>AE5-AI5</f>
        <v>0</v>
      </c>
      <c r="AN5" s="1046"/>
      <c r="AO5" s="1046"/>
      <c r="AP5" s="1047"/>
      <c r="AS5" s="183"/>
      <c r="AT5" s="1014"/>
      <c r="AU5" s="1014"/>
      <c r="AV5" s="1014"/>
      <c r="AW5" s="1014"/>
      <c r="AX5" s="1014"/>
      <c r="AY5" s="1014"/>
      <c r="AZ5" s="1014"/>
      <c r="BA5" s="184"/>
      <c r="CE5" s="993" t="s">
        <v>2386</v>
      </c>
      <c r="CF5" s="993"/>
      <c r="CG5" s="993"/>
      <c r="CH5" s="993"/>
      <c r="CI5" s="984" t="str">
        <f>IF(OR(G49="処遇加算Ⅰ",AS48="処遇加算Ⅰ"),1,"")</f>
        <v/>
      </c>
      <c r="CJ5" s="985"/>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3" t="s">
        <v>2389</v>
      </c>
      <c r="CF6" s="993"/>
      <c r="CG6" s="993"/>
      <c r="CH6" s="993"/>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174" t="s">
        <v>2388</v>
      </c>
      <c r="CF7" s="1174"/>
      <c r="CG7" s="1174"/>
      <c r="CH7" s="1174"/>
      <c r="CI7" s="984" t="str">
        <f>IF(AND(AH62=1,AD41=""),1,"")</f>
        <v/>
      </c>
      <c r="CJ7" s="985"/>
    </row>
    <row r="8" spans="1:88" ht="17.25" customHeight="1" thickBot="1">
      <c r="B8" s="1099" t="s">
        <v>2328</v>
      </c>
      <c r="C8" s="1100"/>
      <c r="D8" s="1100"/>
      <c r="E8" s="1100"/>
      <c r="F8" s="1100"/>
      <c r="G8" s="1100"/>
      <c r="H8" s="1100"/>
      <c r="I8" s="1100"/>
      <c r="J8" s="1100"/>
      <c r="K8" s="1100"/>
      <c r="L8" s="1100"/>
      <c r="M8" s="1100"/>
      <c r="N8" s="1100"/>
      <c r="O8" s="1100"/>
      <c r="P8" s="1100"/>
      <c r="Q8" s="1100"/>
      <c r="R8" s="1100"/>
      <c r="S8" s="1101"/>
      <c r="T8" s="1003" t="s">
        <v>14</v>
      </c>
      <c r="U8" s="1004"/>
      <c r="V8" s="1057" t="str">
        <f>IFERROR(IF(VLOOKUP(AS1,【参考】数式用2!E6:L23,3,FALSE)="","",VLOOKUP(AS1,【参考】数式用2!E6:L23,3,FALSE)),"")</f>
        <v/>
      </c>
      <c r="W8" s="1058"/>
      <c r="X8" s="1058"/>
      <c r="Y8" s="1058"/>
      <c r="Z8" s="1059"/>
      <c r="AA8" s="1038" t="str">
        <f>IFERROR(VLOOKUP(AS1,【参考】数式用2!E6:L23,4,FALSE),"")</f>
        <v/>
      </c>
      <c r="AB8" s="1038"/>
      <c r="AC8" s="1038"/>
      <c r="AD8" s="1038"/>
      <c r="AE8" s="1038"/>
      <c r="AF8" s="1038"/>
      <c r="AG8" s="1038"/>
      <c r="AH8" s="1038"/>
      <c r="AI8" s="1038"/>
      <c r="AJ8" s="1038"/>
      <c r="AK8" s="1038"/>
      <c r="AL8" s="1038"/>
      <c r="AM8" s="1038"/>
      <c r="AN8" s="1038"/>
      <c r="AO8" s="1038"/>
      <c r="AP8" s="1039"/>
      <c r="AS8" s="183"/>
      <c r="AT8" s="1168" t="str">
        <f>IF(L9="ベア加算","",IF(OR(V8="新加算Ⅰ",V8="新加算Ⅱ",V8="新加算Ⅲ",V8="新加算Ⅳ"),"○",""))</f>
        <v/>
      </c>
      <c r="AU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8" t="str">
        <f>IF(OR(V8="新加算Ⅰ",V8="新加算Ⅱ",V8="新加算Ⅲ",V8="新加算Ⅴ(１)",V8="新加算Ⅴ(３)",V8="新加算Ⅴ(８)"),"○","")</f>
        <v/>
      </c>
      <c r="AX8" s="1168" t="str">
        <f>IF(OR(V8="新加算Ⅰ",V8="新加算Ⅱ",V8="新加算Ⅴ(１)",V8="新加算Ⅴ(２)",V8="新加算Ⅴ(３)",V8="新加算Ⅴ(４)",V8="新加算Ⅴ(５)",V8="新加算Ⅴ(６)",V8="新加算Ⅴ(７)",V8="新加算Ⅴ(９)",V8="新加算Ⅴ(10)",V8="新加算Ⅴ(12)"),"○","")</f>
        <v/>
      </c>
      <c r="AY8" s="1168" t="str">
        <f>IF(OR(V8="新加算Ⅰ",V8="新加算Ⅴ(１)",V8="新加算Ⅴ(２)",V8="新加算Ⅴ(５)",V8="新加算Ⅴ(７)",V8="新加算Ⅴ(10)"),"○","")</f>
        <v/>
      </c>
      <c r="AZ8" s="1168" t="str">
        <f>IF(OR(V8="新加算Ⅰ",V8="新加算Ⅱ",V8="新加算Ⅴ(１)",V8="新加算Ⅴ(２)",V8="新加算Ⅴ(３)",V8="新加算Ⅴ(４)",V8="新加算Ⅴ(５)",V8="新加算Ⅴ(６)",V8="新加算Ⅴ(７)",V8="新加算Ⅴ(９)",V8="新加算Ⅴ(10)",V8="新加算Ⅴ(12)"),"○","")</f>
        <v/>
      </c>
      <c r="BA8" s="184"/>
      <c r="CE8" s="1174" t="s">
        <v>2388</v>
      </c>
      <c r="CF8" s="1174"/>
      <c r="CG8" s="1174"/>
      <c r="CH8" s="1174"/>
      <c r="CI8" s="984" t="str">
        <f>IF(AND(AP62=1,AL41=""),1,"")</f>
        <v/>
      </c>
      <c r="CJ8" s="985"/>
    </row>
    <row r="9" spans="1:88" ht="26.25" customHeight="1">
      <c r="B9" s="1102"/>
      <c r="C9" s="1103"/>
      <c r="D9" s="1103"/>
      <c r="E9" s="1103"/>
      <c r="F9" s="1104"/>
      <c r="G9" s="1105"/>
      <c r="H9" s="1106"/>
      <c r="I9" s="1106"/>
      <c r="J9" s="1106"/>
      <c r="K9" s="1107"/>
      <c r="L9" s="1108"/>
      <c r="M9" s="1109"/>
      <c r="N9" s="1109"/>
      <c r="O9" s="1109"/>
      <c r="P9" s="1110"/>
      <c r="Q9" s="1097" t="s">
        <v>2200</v>
      </c>
      <c r="R9" s="1098"/>
      <c r="S9" s="1098"/>
      <c r="T9" s="1003"/>
      <c r="U9" s="1004"/>
      <c r="V9" s="1060" t="str">
        <f>IFERROR(VLOOKUP(Y5,【参考】数式用!$A$5:$AB$27,MATCH(V8,【参考】数式用!$B$4:$AB$4,0)+1,FALSE),"")</f>
        <v/>
      </c>
      <c r="W9" s="1061"/>
      <c r="X9" s="1061"/>
      <c r="Y9" s="1061"/>
      <c r="Z9" s="1062"/>
      <c r="AA9" s="1040"/>
      <c r="AB9" s="1040"/>
      <c r="AC9" s="1040"/>
      <c r="AD9" s="1040"/>
      <c r="AE9" s="1040"/>
      <c r="AF9" s="1040"/>
      <c r="AG9" s="1040"/>
      <c r="AH9" s="1040"/>
      <c r="AI9" s="1040"/>
      <c r="AJ9" s="1040"/>
      <c r="AK9" s="1040"/>
      <c r="AL9" s="1040"/>
      <c r="AM9" s="1040"/>
      <c r="AN9" s="1040"/>
      <c r="AO9" s="1040"/>
      <c r="AP9" s="1041"/>
      <c r="AS9" s="183"/>
      <c r="AT9" s="1169"/>
      <c r="AU9" s="1169"/>
      <c r="AV9" s="1169"/>
      <c r="AW9" s="1169"/>
      <c r="AX9" s="1169"/>
      <c r="AY9" s="1169"/>
      <c r="AZ9" s="1169"/>
      <c r="BA9" s="184"/>
      <c r="CE9" s="993" t="s">
        <v>2388</v>
      </c>
      <c r="CF9" s="993"/>
      <c r="CG9" s="993"/>
      <c r="CH9" s="993"/>
      <c r="CI9" s="984" t="str">
        <f>IF(OR(AH62=1,AP62=1),1,"")</f>
        <v/>
      </c>
      <c r="CJ9" s="985"/>
    </row>
    <row r="10" spans="1:88" ht="11.25" customHeight="1">
      <c r="B10" s="1111" t="str">
        <f>IFERROR(VLOOKUP(Y5,【参考】数式用!$A$5:$J$27,MATCH(B9,【参考】数式用!$B$4:$J$4,0)+1,0),"")</f>
        <v/>
      </c>
      <c r="C10" s="1112"/>
      <c r="D10" s="1112"/>
      <c r="E10" s="1112"/>
      <c r="F10" s="1113"/>
      <c r="G10" s="1111" t="str">
        <f>IFERROR(VLOOKUP(Y5,【参考】数式用!$A$5:$J$27,MATCH(G9,【参考】数式用!$B$4:$J$4,0)+1,0),"")</f>
        <v/>
      </c>
      <c r="H10" s="1112"/>
      <c r="I10" s="1112"/>
      <c r="J10" s="1112"/>
      <c r="K10" s="1113"/>
      <c r="L10" s="1111" t="str">
        <f>IFERROR(VLOOKUP(Y5,【参考】数式用!$A$5:$J$27,MATCH(L9,【参考】数式用!$B$4:$J$4,0)+1,0),"")</f>
        <v/>
      </c>
      <c r="M10" s="1112"/>
      <c r="N10" s="1112"/>
      <c r="O10" s="1112"/>
      <c r="P10" s="1113"/>
      <c r="Q10" s="1117">
        <f>SUM(B10,G10,L10)</f>
        <v>0</v>
      </c>
      <c r="R10" s="1118"/>
      <c r="S10" s="11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3" t="s">
        <v>2391</v>
      </c>
      <c r="CF10" s="993"/>
      <c r="CG10" s="993"/>
      <c r="CH10" s="993"/>
      <c r="CI10" s="984">
        <f>IF(OR(AH63=1,AP63=1),1,0)</f>
        <v>0</v>
      </c>
      <c r="CJ10" s="985"/>
    </row>
    <row r="11" spans="1:88" s="194" customFormat="1" ht="20.25" customHeight="1" thickBot="1">
      <c r="B11" s="1114"/>
      <c r="C11" s="1115"/>
      <c r="D11" s="1115"/>
      <c r="E11" s="1115"/>
      <c r="F11" s="1116"/>
      <c r="G11" s="1114"/>
      <c r="H11" s="1115"/>
      <c r="I11" s="1115"/>
      <c r="J11" s="1115"/>
      <c r="K11" s="1116"/>
      <c r="L11" s="1114"/>
      <c r="M11" s="1115"/>
      <c r="N11" s="1115"/>
      <c r="O11" s="1115"/>
      <c r="P11" s="1116"/>
      <c r="Q11" s="1117"/>
      <c r="R11" s="1118"/>
      <c r="S11" s="1118"/>
      <c r="T11" s="1055"/>
      <c r="U11" s="1004"/>
      <c r="V11" s="1066" t="str">
        <f>IFERROR(IF(VLOOKUP(AS1,【参考】数式用2!E6:L23,5,FALSE)="","",VLOOKUP(AS1,【参考】数式用2!E6:L23,5,FALSE)),"")</f>
        <v/>
      </c>
      <c r="W11" s="1066"/>
      <c r="X11" s="1066"/>
      <c r="Y11" s="1066"/>
      <c r="Z11" s="1066"/>
      <c r="AA11" s="1038" t="str">
        <f>IFERROR(VLOOKUP(AS1,【参考】数式用2!E6:L23,6,FALSE),"")</f>
        <v/>
      </c>
      <c r="AB11" s="1038"/>
      <c r="AC11" s="1038"/>
      <c r="AD11" s="1038"/>
      <c r="AE11" s="1038"/>
      <c r="AF11" s="1038"/>
      <c r="AG11" s="1038"/>
      <c r="AH11" s="1038"/>
      <c r="AI11" s="1038"/>
      <c r="AJ11" s="1038"/>
      <c r="AK11" s="1038"/>
      <c r="AL11" s="1038"/>
      <c r="AM11" s="1038"/>
      <c r="AN11" s="1038"/>
      <c r="AO11" s="1038"/>
      <c r="AP11" s="1039"/>
      <c r="AS11" s="199"/>
      <c r="AT11" s="1168" t="str">
        <f>IF(L9="ベア加算","",IF(OR(V11="新加算Ⅰ",V11="新加算Ⅱ",V11="新加算Ⅲ",V11="新加算Ⅳ"),"○",""))</f>
        <v/>
      </c>
      <c r="AU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8" t="str">
        <f>IF(OR(V11="新加算Ⅰ",V11="新加算Ⅱ",V11="新加算Ⅲ",V11="新加算Ⅴ(１)",V11="新加算Ⅴ(３)",V11="新加算Ⅴ(８)"),"○","")</f>
        <v/>
      </c>
      <c r="AX11" s="1168" t="str">
        <f>IF(OR(V11="新加算Ⅰ",V11="新加算Ⅱ",V11="新加算Ⅴ(１)",V11="新加算Ⅴ(２)",V11="新加算Ⅴ(３)",V11="新加算Ⅴ(４)",V11="新加算Ⅴ(５)",V11="新加算Ⅴ(６)",V11="新加算Ⅴ(７)",V11="新加算Ⅴ(９)",V11="新加算Ⅴ(10)",V11="新加算Ⅴ(12)"),"○","")</f>
        <v/>
      </c>
      <c r="AY11" s="1168" t="str">
        <f>IF(OR(V11="新加算Ⅰ",V11="新加算Ⅴ(１)",V11="新加算Ⅴ(２)",V11="新加算Ⅴ(５)",V11="新加算Ⅴ(７)",V11="新加算Ⅴ(10)"),"○","")</f>
        <v/>
      </c>
      <c r="AZ11" s="1168"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7"/>
      <c r="D12" s="1087"/>
      <c r="E12" s="1087"/>
      <c r="F12" s="1087"/>
      <c r="G12" s="1087"/>
      <c r="H12" s="1087"/>
      <c r="I12" s="1087"/>
      <c r="J12" s="1087"/>
      <c r="K12" s="1087"/>
      <c r="L12" s="1087"/>
      <c r="M12" s="1087"/>
      <c r="N12" s="1087"/>
      <c r="O12" s="1087"/>
      <c r="P12" s="1087"/>
      <c r="Q12" s="1087"/>
      <c r="R12" s="1087"/>
      <c r="S12" s="1087"/>
      <c r="T12" s="1055"/>
      <c r="U12" s="1004"/>
      <c r="V12" s="1065" t="str">
        <f>IFERROR(VLOOKUP(Y5,【参考】数式用!$A$5:$AB$27,MATCH(V11,【参考】数式用!$B$4:$AB$4,0)+1,FALSE),"")</f>
        <v/>
      </c>
      <c r="W12" s="1065"/>
      <c r="X12" s="1065"/>
      <c r="Y12" s="1065"/>
      <c r="Z12" s="1065"/>
      <c r="AA12" s="1040"/>
      <c r="AB12" s="1040"/>
      <c r="AC12" s="1040"/>
      <c r="AD12" s="1040"/>
      <c r="AE12" s="1040"/>
      <c r="AF12" s="1040"/>
      <c r="AG12" s="1040"/>
      <c r="AH12" s="1040"/>
      <c r="AI12" s="1040"/>
      <c r="AJ12" s="1040"/>
      <c r="AK12" s="1040"/>
      <c r="AL12" s="1040"/>
      <c r="AM12" s="1040"/>
      <c r="AN12" s="1040"/>
      <c r="AO12" s="1040"/>
      <c r="AP12" s="1041"/>
      <c r="AS12" s="183"/>
      <c r="AT12" s="1169"/>
      <c r="AU12" s="1169"/>
      <c r="AV12" s="1169"/>
      <c r="AW12" s="1169"/>
      <c r="AX12" s="1169"/>
      <c r="AY12" s="1169"/>
      <c r="AZ12" s="1169"/>
      <c r="BA12" s="184"/>
    </row>
    <row r="13" spans="1:88" ht="12" customHeight="1">
      <c r="A13" s="178"/>
      <c r="B13" s="1128" t="s">
        <v>2288</v>
      </c>
      <c r="C13" s="1129"/>
      <c r="D13" s="1129"/>
      <c r="E13" s="1129"/>
      <c r="F13" s="1129"/>
      <c r="G13" s="1129"/>
      <c r="H13" s="1129"/>
      <c r="I13" s="1129"/>
      <c r="J13" s="1129"/>
      <c r="K13" s="1129"/>
      <c r="L13" s="1129"/>
      <c r="M13" s="1129"/>
      <c r="N13" s="1129"/>
      <c r="O13" s="1129"/>
      <c r="P13" s="1129"/>
      <c r="Q13" s="1129"/>
      <c r="R13" s="1129"/>
      <c r="S13" s="1130"/>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1"/>
      <c r="C14" s="1132"/>
      <c r="D14" s="1132"/>
      <c r="E14" s="1132"/>
      <c r="F14" s="1132"/>
      <c r="G14" s="1132"/>
      <c r="H14" s="1132"/>
      <c r="I14" s="1132"/>
      <c r="J14" s="1132"/>
      <c r="K14" s="1132"/>
      <c r="L14" s="1132"/>
      <c r="M14" s="1132"/>
      <c r="N14" s="1132"/>
      <c r="O14" s="1132"/>
      <c r="P14" s="1132"/>
      <c r="Q14" s="1132"/>
      <c r="R14" s="1132"/>
      <c r="S14" s="1133"/>
      <c r="U14" s="528"/>
      <c r="V14" s="1066" t="str">
        <f>IFERROR(IF(VLOOKUP(AS1,【参考】数式用2!E6:L23,7,FALSE)="","",VLOOKUP(AS1,【参考】数式用2!E6:L23,7,FALSE)),"")</f>
        <v/>
      </c>
      <c r="W14" s="1066"/>
      <c r="X14" s="1066"/>
      <c r="Y14" s="1066"/>
      <c r="Z14" s="1066"/>
      <c r="AA14" s="1048" t="str">
        <f>IFERROR(VLOOKUP(AS1,【参考】数式用2!E6:L23,8,FALSE),"")</f>
        <v/>
      </c>
      <c r="AB14" s="1038"/>
      <c r="AC14" s="1038"/>
      <c r="AD14" s="1038"/>
      <c r="AE14" s="1038"/>
      <c r="AF14" s="1038"/>
      <c r="AG14" s="1038"/>
      <c r="AH14" s="1038"/>
      <c r="AI14" s="1038"/>
      <c r="AJ14" s="1038"/>
      <c r="AK14" s="1038"/>
      <c r="AL14" s="1038"/>
      <c r="AM14" s="1038"/>
      <c r="AN14" s="1038"/>
      <c r="AO14" s="1038"/>
      <c r="AP14" s="1039"/>
      <c r="AS14" s="183"/>
      <c r="AT14" s="1168" t="str">
        <f>IF(L9="ベア加算","",IF(OR(V14="新加算Ⅰ",V14="新加算Ⅱ",V14="新加算Ⅲ",V14="新加算Ⅳ"),"○",""))</f>
        <v/>
      </c>
      <c r="AU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8" t="str">
        <f>IF(OR(V14="新加算Ⅰ",V14="新加算Ⅱ",V14="新加算Ⅲ",V14="新加算Ⅴ(１)",V14="新加算Ⅴ(３)",V14="新加算Ⅴ(８)"),"○","")</f>
        <v/>
      </c>
      <c r="AX14" s="1168" t="str">
        <f>IF(OR(V14="新加算Ⅰ",V14="新加算Ⅱ",V14="新加算Ⅴ(１)",V14="新加算Ⅴ(２)",V14="新加算Ⅴ(３)",V14="新加算Ⅴ(４)",V14="新加算Ⅴ(５)",V14="新加算Ⅴ(６)",V14="新加算Ⅴ(７)",V14="新加算Ⅴ(９)",V14="新加算Ⅴ(10)",V14="新加算Ⅴ(12)"),"○","")</f>
        <v/>
      </c>
      <c r="AY14" s="1168" t="str">
        <f>IF(OR(V14="新加算Ⅰ",V14="新加算Ⅴ(１)",V14="新加算Ⅴ(２)",V14="新加算Ⅴ(５)",V14="新加算Ⅴ(７)",V14="新加算Ⅴ(10)"),"○","")</f>
        <v/>
      </c>
      <c r="AZ14" s="1168"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9" t="s">
        <v>2282</v>
      </c>
      <c r="C15" s="1120"/>
      <c r="D15" s="147">
        <v>6</v>
      </c>
      <c r="E15" s="530" t="s">
        <v>2283</v>
      </c>
      <c r="F15" s="147">
        <v>4</v>
      </c>
      <c r="G15" s="530" t="s">
        <v>2284</v>
      </c>
      <c r="H15" s="1121" t="s">
        <v>2285</v>
      </c>
      <c r="I15" s="1121"/>
      <c r="J15" s="1134"/>
      <c r="K15" s="147">
        <v>7</v>
      </c>
      <c r="L15" s="530" t="s">
        <v>2283</v>
      </c>
      <c r="M15" s="147">
        <v>3</v>
      </c>
      <c r="N15" s="530" t="s">
        <v>2284</v>
      </c>
      <c r="O15" s="530" t="s">
        <v>2286</v>
      </c>
      <c r="P15" s="204">
        <f>(K15*12+M15)-(D15*12+F15)+1</f>
        <v>12</v>
      </c>
      <c r="Q15" s="1121" t="s">
        <v>2287</v>
      </c>
      <c r="R15" s="1121"/>
      <c r="S15" s="205" t="s">
        <v>74</v>
      </c>
      <c r="U15" s="528"/>
      <c r="V15" s="1122" t="str">
        <f>IFERROR(VLOOKUP(Y5,【参考】数式用!$A$5:$AB$27,MATCH(V14,【参考】数式用!$B$4:$AB$4,0)+1,FALSE),"")</f>
        <v/>
      </c>
      <c r="W15" s="1123"/>
      <c r="X15" s="1123"/>
      <c r="Y15" s="1123"/>
      <c r="Z15" s="1124"/>
      <c r="AA15" s="1049"/>
      <c r="AB15" s="1050"/>
      <c r="AC15" s="1050"/>
      <c r="AD15" s="1050"/>
      <c r="AE15" s="1050"/>
      <c r="AF15" s="1050"/>
      <c r="AG15" s="1050"/>
      <c r="AH15" s="1050"/>
      <c r="AI15" s="1050"/>
      <c r="AJ15" s="1050"/>
      <c r="AK15" s="1050"/>
      <c r="AL15" s="1050"/>
      <c r="AM15" s="1050"/>
      <c r="AN15" s="1050"/>
      <c r="AO15" s="1050"/>
      <c r="AP15" s="1051"/>
      <c r="AS15" s="183"/>
      <c r="AT15" s="1170"/>
      <c r="AU15" s="1170"/>
      <c r="AV15" s="1170"/>
      <c r="AW15" s="1170"/>
      <c r="AX15" s="1170"/>
      <c r="AY15" s="1170"/>
      <c r="AZ15" s="1170"/>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5"/>
      <c r="W16" s="1126"/>
      <c r="X16" s="1126"/>
      <c r="Y16" s="1126"/>
      <c r="Z16" s="1127"/>
      <c r="AA16" s="1052"/>
      <c r="AB16" s="1053"/>
      <c r="AC16" s="1053"/>
      <c r="AD16" s="1053"/>
      <c r="AE16" s="1053"/>
      <c r="AF16" s="1053"/>
      <c r="AG16" s="1053"/>
      <c r="AH16" s="1053"/>
      <c r="AI16" s="1053"/>
      <c r="AJ16" s="1053"/>
      <c r="AK16" s="1053"/>
      <c r="AL16" s="1053"/>
      <c r="AM16" s="1053"/>
      <c r="AN16" s="1053"/>
      <c r="AO16" s="1053"/>
      <c r="AP16" s="1054"/>
      <c r="AS16" s="183"/>
      <c r="AT16" s="1169"/>
      <c r="AU16" s="1169"/>
      <c r="AV16" s="1169"/>
      <c r="AW16" s="1169"/>
      <c r="AX16" s="1169"/>
      <c r="AY16" s="1169"/>
      <c r="AZ16" s="1169"/>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6" t="s">
        <v>2211</v>
      </c>
      <c r="C18" s="1146"/>
      <c r="D18" s="1146"/>
      <c r="E18" s="1146"/>
      <c r="F18" s="1146"/>
      <c r="G18" s="1146"/>
      <c r="H18" s="1146"/>
      <c r="I18" s="1146"/>
      <c r="J18" s="1146"/>
      <c r="K18" s="1146"/>
      <c r="L18" s="1146"/>
      <c r="M18" s="1146"/>
      <c r="N18" s="1146"/>
      <c r="O18" s="1146"/>
      <c r="P18" s="1146"/>
      <c r="Q18" s="1146"/>
      <c r="R18" s="1146"/>
      <c r="S18" s="1146"/>
      <c r="AI18" s="216"/>
      <c r="AJ18" s="216"/>
      <c r="AK18" s="216"/>
      <c r="AL18" s="216"/>
      <c r="AM18" s="216"/>
      <c r="AN18" s="216"/>
      <c r="AO18" s="216"/>
      <c r="AP18" s="216"/>
      <c r="AQ18" s="216"/>
    </row>
    <row r="19" spans="2:60" ht="6" customHeight="1" thickBot="1">
      <c r="B19" s="1146"/>
      <c r="C19" s="1146"/>
      <c r="D19" s="1146"/>
      <c r="E19" s="1146"/>
      <c r="F19" s="1146"/>
      <c r="G19" s="1146"/>
      <c r="H19" s="1146"/>
      <c r="I19" s="1146"/>
      <c r="J19" s="1146"/>
      <c r="K19" s="1146"/>
      <c r="L19" s="1146"/>
      <c r="M19" s="1146"/>
      <c r="N19" s="1146"/>
      <c r="O19" s="1146"/>
      <c r="P19" s="1146"/>
      <c r="Q19" s="1146"/>
      <c r="R19" s="1146"/>
      <c r="S19" s="1146"/>
      <c r="AI19" s="216"/>
      <c r="AJ19" s="216"/>
      <c r="AK19" s="216"/>
      <c r="AL19" s="216"/>
      <c r="AM19" s="216"/>
      <c r="AN19" s="216"/>
      <c r="AO19" s="216"/>
      <c r="AP19" s="216"/>
      <c r="AQ19" s="216"/>
    </row>
    <row r="20" spans="2:60" ht="12.95" customHeight="1">
      <c r="B20" s="1147"/>
      <c r="C20" s="1147"/>
      <c r="D20" s="1147"/>
      <c r="E20" s="1147"/>
      <c r="F20" s="1147"/>
      <c r="G20" s="1147"/>
      <c r="H20" s="1147"/>
      <c r="I20" s="1147"/>
      <c r="J20" s="1147"/>
      <c r="K20" s="1147"/>
      <c r="L20" s="1147"/>
      <c r="M20" s="1147"/>
      <c r="N20" s="1147"/>
      <c r="O20" s="1147"/>
      <c r="P20" s="1147"/>
      <c r="Q20" s="1147"/>
      <c r="R20" s="1147"/>
      <c r="S20" s="1147"/>
      <c r="T20" s="217"/>
      <c r="U20" s="178"/>
      <c r="V20" s="1056" t="s">
        <v>244</v>
      </c>
      <c r="W20" s="1056"/>
      <c r="X20" s="1056"/>
      <c r="Y20" s="1056"/>
      <c r="Z20" s="1056"/>
      <c r="AA20" s="191"/>
      <c r="AB20" s="191"/>
      <c r="AC20" s="1056" t="str">
        <f>IF(F15=4,"R6.4～R6.5",IF(F15=5,"R6.5",""))</f>
        <v>R6.4～R6.5</v>
      </c>
      <c r="AD20" s="1056"/>
      <c r="AE20" s="1056"/>
      <c r="AF20" s="1056"/>
      <c r="AG20" s="1056"/>
      <c r="AH20" s="1056"/>
      <c r="AI20" s="191"/>
      <c r="AJ20" s="191"/>
      <c r="AK20" s="1056" t="str">
        <f>IF(OR(F15=4,F15=5),"R6.6","R"&amp;D15&amp;"."&amp;F15)&amp;"～R"&amp;K15&amp;"."&amp;M15</f>
        <v>R6.6～R7.3</v>
      </c>
      <c r="AL20" s="1056"/>
      <c r="AM20" s="1056"/>
      <c r="AN20" s="1056"/>
      <c r="AO20" s="1056"/>
      <c r="AP20" s="105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81" t="s">
        <v>2295</v>
      </c>
      <c r="C21" s="1082"/>
      <c r="D21" s="1082"/>
      <c r="E21" s="1082"/>
      <c r="F21" s="1083"/>
      <c r="G21" s="1067" t="s">
        <v>245</v>
      </c>
      <c r="H21" s="1068"/>
      <c r="I21" s="1068"/>
      <c r="J21" s="1068"/>
      <c r="K21" s="1068"/>
      <c r="L21" s="1068"/>
      <c r="M21" s="1068"/>
      <c r="N21" s="1068"/>
      <c r="O21" s="1068"/>
      <c r="P21" s="1068"/>
      <c r="Q21" s="1068"/>
      <c r="R21" s="1068"/>
      <c r="S21" s="1068"/>
      <c r="T21" s="1069"/>
      <c r="U21" s="218"/>
      <c r="V21" s="526" t="str">
        <f>IFERROR(IF(L9="ベア加算","✓",""),"")</f>
        <v/>
      </c>
      <c r="W21" s="990" t="s">
        <v>16</v>
      </c>
      <c r="X21" s="990"/>
      <c r="Y21" s="990"/>
      <c r="Z21" s="990"/>
      <c r="AA21" s="1003" t="s">
        <v>14</v>
      </c>
      <c r="AB21" s="1004"/>
      <c r="AC21" s="220"/>
      <c r="AD21" s="1064" t="s">
        <v>16</v>
      </c>
      <c r="AE21" s="1064"/>
      <c r="AF21" s="1064"/>
      <c r="AG21" s="1064"/>
      <c r="AH21" s="1064"/>
      <c r="AI21" s="1003" t="s">
        <v>14</v>
      </c>
      <c r="AJ21" s="1004"/>
      <c r="AK21" s="221"/>
      <c r="AL21" s="1064" t="s">
        <v>16</v>
      </c>
      <c r="AM21" s="1064"/>
      <c r="AN21" s="1064"/>
      <c r="AO21" s="1064"/>
      <c r="AP21" s="1064"/>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84"/>
      <c r="C22" s="1085"/>
      <c r="D22" s="1085"/>
      <c r="E22" s="1085"/>
      <c r="F22" s="1086"/>
      <c r="G22" s="1071"/>
      <c r="H22" s="1072"/>
      <c r="I22" s="1072"/>
      <c r="J22" s="1072"/>
      <c r="K22" s="1072"/>
      <c r="L22" s="1072"/>
      <c r="M22" s="1072"/>
      <c r="N22" s="1072"/>
      <c r="O22" s="1072"/>
      <c r="P22" s="1072"/>
      <c r="Q22" s="1072"/>
      <c r="R22" s="1072"/>
      <c r="S22" s="1072"/>
      <c r="T22" s="1073"/>
      <c r="U22" s="218"/>
      <c r="V22" s="222" t="str">
        <f>IFERROR(IF(L9="ベア加算なし","✓",""),"")</f>
        <v/>
      </c>
      <c r="W22" s="1021" t="s">
        <v>17</v>
      </c>
      <c r="X22" s="990"/>
      <c r="Y22" s="1022"/>
      <c r="Z22" s="1023"/>
      <c r="AA22" s="1003"/>
      <c r="AB22" s="1004"/>
      <c r="AC22" s="220"/>
      <c r="AD22" s="990" t="s">
        <v>17</v>
      </c>
      <c r="AE22" s="990"/>
      <c r="AF22" s="990"/>
      <c r="AG22" s="990"/>
      <c r="AH22" s="990"/>
      <c r="AI22" s="1003"/>
      <c r="AJ22" s="1004"/>
      <c r="AK22" s="221"/>
      <c r="AL22" s="990" t="s">
        <v>17</v>
      </c>
      <c r="AM22" s="990"/>
      <c r="AN22" s="990"/>
      <c r="AO22" s="990"/>
      <c r="AP22" s="990"/>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1" t="s">
        <v>2219</v>
      </c>
      <c r="C24" s="1082"/>
      <c r="D24" s="1082"/>
      <c r="E24" s="1082"/>
      <c r="F24" s="1083"/>
      <c r="G24" s="1067" t="s">
        <v>246</v>
      </c>
      <c r="H24" s="1068"/>
      <c r="I24" s="1068"/>
      <c r="J24" s="1068"/>
      <c r="K24" s="1068"/>
      <c r="L24" s="1068"/>
      <c r="M24" s="1068"/>
      <c r="N24" s="1068"/>
      <c r="O24" s="1068"/>
      <c r="P24" s="1068"/>
      <c r="Q24" s="1068"/>
      <c r="R24" s="1068"/>
      <c r="S24" s="1068"/>
      <c r="T24" s="1069"/>
      <c r="U24" s="218"/>
      <c r="V24" s="526" t="str">
        <f>IFERROR(IF(OR(B9="処遇加算Ⅰ",B9="処遇加算Ⅱ"),"✓",""),"")</f>
        <v/>
      </c>
      <c r="W24" s="1143" t="s">
        <v>2254</v>
      </c>
      <c r="X24" s="1144"/>
      <c r="Y24" s="1144"/>
      <c r="Z24" s="1145"/>
      <c r="AA24" s="1003" t="s">
        <v>14</v>
      </c>
      <c r="AB24" s="1004"/>
      <c r="AC24" s="220"/>
      <c r="AD24" s="992" t="s">
        <v>16</v>
      </c>
      <c r="AE24" s="992"/>
      <c r="AF24" s="992"/>
      <c r="AG24" s="992"/>
      <c r="AH24" s="992"/>
      <c r="AI24" s="1003" t="s">
        <v>14</v>
      </c>
      <c r="AJ24" s="1004"/>
      <c r="AK24" s="220"/>
      <c r="AL24" s="992" t="s">
        <v>16</v>
      </c>
      <c r="AM24" s="992"/>
      <c r="AN24" s="992"/>
      <c r="AO24" s="992"/>
      <c r="AP24" s="992"/>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ustomHeight="1">
      <c r="B25" s="1165"/>
      <c r="C25" s="1166"/>
      <c r="D25" s="1166"/>
      <c r="E25" s="1166"/>
      <c r="F25" s="1167"/>
      <c r="G25" s="1049"/>
      <c r="H25" s="1050"/>
      <c r="I25" s="1050"/>
      <c r="J25" s="1050"/>
      <c r="K25" s="1050"/>
      <c r="L25" s="1050"/>
      <c r="M25" s="1050"/>
      <c r="N25" s="1050"/>
      <c r="O25" s="1050"/>
      <c r="P25" s="1050"/>
      <c r="Q25" s="1050"/>
      <c r="R25" s="1050"/>
      <c r="S25" s="1050"/>
      <c r="T25" s="1070"/>
      <c r="U25" s="218"/>
      <c r="V25" s="526" t="str">
        <f>IFERROR(IF(B9="処遇加算Ⅲ","✓",""),"")</f>
        <v/>
      </c>
      <c r="W25" s="1143" t="s">
        <v>21</v>
      </c>
      <c r="X25" s="1144"/>
      <c r="Y25" s="1144"/>
      <c r="Z25" s="1145"/>
      <c r="AA25" s="1003"/>
      <c r="AB25" s="1004"/>
      <c r="AC25" s="220"/>
      <c r="AD25" s="991" t="s">
        <v>19</v>
      </c>
      <c r="AE25" s="991"/>
      <c r="AF25" s="991"/>
      <c r="AG25" s="991"/>
      <c r="AH25" s="991"/>
      <c r="AI25" s="1003"/>
      <c r="AJ25" s="1004"/>
      <c r="AK25" s="221"/>
      <c r="AL25" s="991" t="s">
        <v>19</v>
      </c>
      <c r="AM25" s="991"/>
      <c r="AN25" s="991"/>
      <c r="AO25" s="991"/>
      <c r="AP25" s="991"/>
      <c r="AS25" s="997"/>
      <c r="AT25" s="998"/>
      <c r="AU25" s="998"/>
      <c r="AV25" s="998"/>
      <c r="AW25" s="998"/>
      <c r="AX25" s="998"/>
      <c r="AY25" s="998"/>
      <c r="AZ25" s="998"/>
      <c r="BA25" s="998"/>
      <c r="BB25" s="998"/>
      <c r="BC25" s="998"/>
      <c r="BD25" s="998"/>
      <c r="BE25" s="998"/>
      <c r="BF25" s="998"/>
      <c r="BG25" s="998"/>
      <c r="BH25" s="999"/>
    </row>
    <row r="26" spans="2:60" ht="18" customHeight="1" thickBot="1">
      <c r="B26" s="1084"/>
      <c r="C26" s="1085"/>
      <c r="D26" s="1085"/>
      <c r="E26" s="1085"/>
      <c r="F26" s="1086"/>
      <c r="G26" s="1071"/>
      <c r="H26" s="1072"/>
      <c r="I26" s="1072"/>
      <c r="J26" s="1072"/>
      <c r="K26" s="1072"/>
      <c r="L26" s="1072"/>
      <c r="M26" s="1072"/>
      <c r="N26" s="1072"/>
      <c r="O26" s="1072"/>
      <c r="P26" s="1072"/>
      <c r="Q26" s="1072"/>
      <c r="R26" s="1072"/>
      <c r="S26" s="1072"/>
      <c r="T26" s="1073"/>
      <c r="U26" s="192"/>
      <c r="V26" s="526" t="str">
        <f>IFERROR(IF(B9="処遇加算なし","✓",""),"")</f>
        <v/>
      </c>
      <c r="W26" s="1143" t="s">
        <v>2255</v>
      </c>
      <c r="X26" s="1144"/>
      <c r="Y26" s="1144"/>
      <c r="Z26" s="1145"/>
      <c r="AA26" s="1003"/>
      <c r="AB26" s="1004"/>
      <c r="AC26" s="220"/>
      <c r="AD26" s="992" t="s">
        <v>17</v>
      </c>
      <c r="AE26" s="992"/>
      <c r="AF26" s="992"/>
      <c r="AG26" s="992"/>
      <c r="AH26" s="992"/>
      <c r="AI26" s="1003"/>
      <c r="AJ26" s="1004"/>
      <c r="AK26" s="221"/>
      <c r="AL26" s="992" t="s">
        <v>17</v>
      </c>
      <c r="AM26" s="992"/>
      <c r="AN26" s="992"/>
      <c r="AO26" s="992"/>
      <c r="AP26" s="992"/>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1" t="s">
        <v>2220</v>
      </c>
      <c r="C28" s="1082"/>
      <c r="D28" s="1082"/>
      <c r="E28" s="1082"/>
      <c r="F28" s="1083"/>
      <c r="G28" s="1068" t="s">
        <v>2217</v>
      </c>
      <c r="H28" s="1068"/>
      <c r="I28" s="1068"/>
      <c r="J28" s="1068"/>
      <c r="K28" s="1068"/>
      <c r="L28" s="1068"/>
      <c r="M28" s="1068"/>
      <c r="N28" s="1068"/>
      <c r="O28" s="1068"/>
      <c r="P28" s="1068"/>
      <c r="Q28" s="1068"/>
      <c r="R28" s="1068"/>
      <c r="S28" s="1068"/>
      <c r="T28" s="1069"/>
      <c r="U28" s="218"/>
      <c r="V28" s="526" t="str">
        <f>IFERROR(IF(OR(B9="処遇加算Ⅰ",B9="処遇加算Ⅱ"),"✓",""),"")</f>
        <v/>
      </c>
      <c r="W28" s="1143" t="s">
        <v>2254</v>
      </c>
      <c r="X28" s="1144"/>
      <c r="Y28" s="1144"/>
      <c r="Z28" s="1145"/>
      <c r="AA28" s="1003" t="s">
        <v>14</v>
      </c>
      <c r="AB28" s="1004"/>
      <c r="AC28" s="220"/>
      <c r="AD28" s="992" t="s">
        <v>16</v>
      </c>
      <c r="AE28" s="992"/>
      <c r="AF28" s="992"/>
      <c r="AG28" s="992"/>
      <c r="AH28" s="992"/>
      <c r="AI28" s="1003" t="s">
        <v>14</v>
      </c>
      <c r="AJ28" s="1004"/>
      <c r="AK28" s="220"/>
      <c r="AL28" s="992" t="s">
        <v>16</v>
      </c>
      <c r="AM28" s="992"/>
      <c r="AN28" s="992"/>
      <c r="AO28" s="992"/>
      <c r="AP28" s="992"/>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65"/>
      <c r="C29" s="1166"/>
      <c r="D29" s="1166"/>
      <c r="E29" s="1166"/>
      <c r="F29" s="1167"/>
      <c r="G29" s="1050"/>
      <c r="H29" s="1050"/>
      <c r="I29" s="1050"/>
      <c r="J29" s="1050"/>
      <c r="K29" s="1050"/>
      <c r="L29" s="1050"/>
      <c r="M29" s="1050"/>
      <c r="N29" s="1050"/>
      <c r="O29" s="1050"/>
      <c r="P29" s="1050"/>
      <c r="Q29" s="1050"/>
      <c r="R29" s="1050"/>
      <c r="S29" s="1050"/>
      <c r="T29" s="1070"/>
      <c r="U29" s="218"/>
      <c r="V29" s="526" t="str">
        <f>IFERROR(IF(B9="処遇加算Ⅲ","✓",""),"")</f>
        <v/>
      </c>
      <c r="W29" s="1143" t="s">
        <v>21</v>
      </c>
      <c r="X29" s="1144"/>
      <c r="Y29" s="1144"/>
      <c r="Z29" s="1145"/>
      <c r="AA29" s="1003"/>
      <c r="AB29" s="1004"/>
      <c r="AC29" s="220"/>
      <c r="AD29" s="991" t="s">
        <v>19</v>
      </c>
      <c r="AE29" s="991"/>
      <c r="AF29" s="991"/>
      <c r="AG29" s="991"/>
      <c r="AH29" s="991"/>
      <c r="AI29" s="1003"/>
      <c r="AJ29" s="1004"/>
      <c r="AK29" s="221"/>
      <c r="AL29" s="991" t="s">
        <v>19</v>
      </c>
      <c r="AM29" s="991"/>
      <c r="AN29" s="991"/>
      <c r="AO29" s="991"/>
      <c r="AP29" s="991"/>
      <c r="AS29" s="997"/>
      <c r="AT29" s="998"/>
      <c r="AU29" s="998"/>
      <c r="AV29" s="998"/>
      <c r="AW29" s="998"/>
      <c r="AX29" s="998"/>
      <c r="AY29" s="998"/>
      <c r="AZ29" s="998"/>
      <c r="BA29" s="998"/>
      <c r="BB29" s="998"/>
      <c r="BC29" s="998"/>
      <c r="BD29" s="998"/>
      <c r="BE29" s="998"/>
      <c r="BF29" s="998"/>
      <c r="BG29" s="998"/>
      <c r="BH29" s="999"/>
    </row>
    <row r="30" spans="2:60" ht="18" customHeight="1" thickBot="1">
      <c r="B30" s="1084"/>
      <c r="C30" s="1085"/>
      <c r="D30" s="1085"/>
      <c r="E30" s="1085"/>
      <c r="F30" s="1086"/>
      <c r="G30" s="1072"/>
      <c r="H30" s="1072"/>
      <c r="I30" s="1072"/>
      <c r="J30" s="1072"/>
      <c r="K30" s="1072"/>
      <c r="L30" s="1072"/>
      <c r="M30" s="1072"/>
      <c r="N30" s="1072"/>
      <c r="O30" s="1072"/>
      <c r="P30" s="1072"/>
      <c r="Q30" s="1072"/>
      <c r="R30" s="1072"/>
      <c r="S30" s="1072"/>
      <c r="T30" s="1073"/>
      <c r="U30" s="192"/>
      <c r="V30" s="526" t="str">
        <f>IFERROR(IF(B9="処遇加算なし","✓",""),"")</f>
        <v/>
      </c>
      <c r="W30" s="1143" t="s">
        <v>2255</v>
      </c>
      <c r="X30" s="1144"/>
      <c r="Y30" s="1144"/>
      <c r="Z30" s="1145"/>
      <c r="AA30" s="1003"/>
      <c r="AB30" s="1004"/>
      <c r="AC30" s="220"/>
      <c r="AD30" s="992" t="s">
        <v>17</v>
      </c>
      <c r="AE30" s="992"/>
      <c r="AF30" s="992"/>
      <c r="AG30" s="992"/>
      <c r="AH30" s="992"/>
      <c r="AI30" s="1003"/>
      <c r="AJ30" s="1004"/>
      <c r="AK30" s="221"/>
      <c r="AL30" s="992" t="s">
        <v>17</v>
      </c>
      <c r="AM30" s="992"/>
      <c r="AN30" s="992"/>
      <c r="AO30" s="992"/>
      <c r="AP30" s="992"/>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1" t="s">
        <v>2221</v>
      </c>
      <c r="C32" s="1151"/>
      <c r="D32" s="1151"/>
      <c r="E32" s="1151"/>
      <c r="F32" s="1151"/>
      <c r="G32" s="1020" t="s">
        <v>2218</v>
      </c>
      <c r="H32" s="1020"/>
      <c r="I32" s="1020"/>
      <c r="J32" s="1020"/>
      <c r="K32" s="1020"/>
      <c r="L32" s="1020"/>
      <c r="M32" s="1020"/>
      <c r="N32" s="1020"/>
      <c r="O32" s="1020"/>
      <c r="P32" s="1020"/>
      <c r="Q32" s="1020"/>
      <c r="R32" s="1020"/>
      <c r="S32" s="1020"/>
      <c r="T32" s="1020"/>
      <c r="U32" s="218"/>
      <c r="V32" s="526" t="str">
        <f>IFERROR(IF(B9="処遇加算Ⅰ","✓",""),"")</f>
        <v/>
      </c>
      <c r="W32" s="1021" t="s">
        <v>16</v>
      </c>
      <c r="X32" s="1022"/>
      <c r="Y32" s="1022"/>
      <c r="Z32" s="1023"/>
      <c r="AA32" s="1055" t="s">
        <v>14</v>
      </c>
      <c r="AB32" s="1004"/>
      <c r="AC32" s="220"/>
      <c r="AD32" s="992" t="s">
        <v>16</v>
      </c>
      <c r="AE32" s="992"/>
      <c r="AF32" s="992"/>
      <c r="AG32" s="992"/>
      <c r="AH32" s="992"/>
      <c r="AI32" s="1055" t="s">
        <v>14</v>
      </c>
      <c r="AJ32" s="1004"/>
      <c r="AK32" s="220"/>
      <c r="AL32" s="992" t="s">
        <v>16</v>
      </c>
      <c r="AM32" s="992"/>
      <c r="AN32" s="992"/>
      <c r="AO32" s="992"/>
      <c r="AP32" s="992"/>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151"/>
      <c r="C33" s="1151"/>
      <c r="D33" s="1151"/>
      <c r="E33" s="1151"/>
      <c r="F33" s="1151"/>
      <c r="G33" s="1020"/>
      <c r="H33" s="1020"/>
      <c r="I33" s="1020"/>
      <c r="J33" s="1020"/>
      <c r="K33" s="1020"/>
      <c r="L33" s="1020"/>
      <c r="M33" s="1020"/>
      <c r="N33" s="1020"/>
      <c r="O33" s="1020"/>
      <c r="P33" s="1020"/>
      <c r="Q33" s="1020"/>
      <c r="R33" s="1020"/>
      <c r="S33" s="1020"/>
      <c r="T33" s="1020"/>
      <c r="U33" s="218"/>
      <c r="V33" s="526" t="str">
        <f>IFERROR(IF(AND(B9&lt;&gt;"",B9&lt;&gt;"処遇加算Ⅰ"),"✓",""),"")</f>
        <v/>
      </c>
      <c r="W33" s="1021" t="s">
        <v>17</v>
      </c>
      <c r="X33" s="1022"/>
      <c r="Y33" s="1022"/>
      <c r="Z33" s="1023"/>
      <c r="AA33" s="1055"/>
      <c r="AB33" s="1004"/>
      <c r="AC33" s="220"/>
      <c r="AD33" s="1025" t="s">
        <v>19</v>
      </c>
      <c r="AE33" s="1025"/>
      <c r="AF33" s="1025"/>
      <c r="AG33" s="1025"/>
      <c r="AH33" s="1025"/>
      <c r="AI33" s="1055"/>
      <c r="AJ33" s="1004"/>
      <c r="AK33" s="230"/>
      <c r="AL33" s="991" t="s">
        <v>19</v>
      </c>
      <c r="AM33" s="991"/>
      <c r="AN33" s="991"/>
      <c r="AO33" s="991"/>
      <c r="AP33" s="991"/>
      <c r="AS33" s="997"/>
      <c r="AT33" s="998"/>
      <c r="AU33" s="998"/>
      <c r="AV33" s="998"/>
      <c r="AW33" s="998"/>
      <c r="AX33" s="998"/>
      <c r="AY33" s="998"/>
      <c r="AZ33" s="998"/>
      <c r="BA33" s="998"/>
      <c r="BB33" s="998"/>
      <c r="BC33" s="998"/>
      <c r="BD33" s="998"/>
      <c r="BE33" s="998"/>
      <c r="BF33" s="998"/>
      <c r="BG33" s="998"/>
      <c r="BH33" s="999"/>
    </row>
    <row r="34" spans="2:82" ht="15" customHeight="1" thickBot="1">
      <c r="B34" s="1151"/>
      <c r="C34" s="1151"/>
      <c r="D34" s="1151"/>
      <c r="E34" s="1151"/>
      <c r="F34" s="1151"/>
      <c r="G34" s="1020"/>
      <c r="H34" s="1020"/>
      <c r="I34" s="1020"/>
      <c r="J34" s="1020"/>
      <c r="K34" s="1020"/>
      <c r="L34" s="1020"/>
      <c r="M34" s="1020"/>
      <c r="N34" s="1020"/>
      <c r="O34" s="1020"/>
      <c r="P34" s="1020"/>
      <c r="Q34" s="1020"/>
      <c r="R34" s="1020"/>
      <c r="S34" s="1020"/>
      <c r="T34" s="1020"/>
      <c r="U34" s="192"/>
      <c r="V34" s="225"/>
      <c r="W34" s="197"/>
      <c r="X34" s="197"/>
      <c r="Y34" s="197"/>
      <c r="Z34" s="197"/>
      <c r="AA34" s="1055"/>
      <c r="AB34" s="1004"/>
      <c r="AC34" s="220"/>
      <c r="AD34" s="990" t="s">
        <v>17</v>
      </c>
      <c r="AE34" s="990"/>
      <c r="AF34" s="990"/>
      <c r="AG34" s="990"/>
      <c r="AH34" s="990"/>
      <c r="AI34" s="1055"/>
      <c r="AJ34" s="1004"/>
      <c r="AK34" s="220"/>
      <c r="AL34" s="990" t="s">
        <v>17</v>
      </c>
      <c r="AM34" s="990"/>
      <c r="AN34" s="990"/>
      <c r="AO34" s="990"/>
      <c r="AP34" s="990"/>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1" t="s">
        <v>2222</v>
      </c>
      <c r="C36" s="1151"/>
      <c r="D36" s="1151"/>
      <c r="E36" s="1151"/>
      <c r="F36" s="1151"/>
      <c r="G36" s="1024" t="s">
        <v>2263</v>
      </c>
      <c r="H36" s="1024"/>
      <c r="I36" s="1024"/>
      <c r="J36" s="1024"/>
      <c r="K36" s="1024"/>
      <c r="L36" s="1024"/>
      <c r="M36" s="1024"/>
      <c r="N36" s="1024"/>
      <c r="O36" s="1024"/>
      <c r="P36" s="1024"/>
      <c r="Q36" s="1024"/>
      <c r="R36" s="1024"/>
      <c r="S36" s="1024"/>
      <c r="T36" s="1024"/>
      <c r="U36" s="218"/>
      <c r="V36" s="526" t="str">
        <f>IFERROR(IF(OR(G9="特定加算Ⅰ",G9="特定加算Ⅱ"),"✓",""),"")</f>
        <v/>
      </c>
      <c r="W36" s="1021" t="s">
        <v>16</v>
      </c>
      <c r="X36" s="1022"/>
      <c r="Y36" s="1022"/>
      <c r="Z36" s="1023"/>
      <c r="AA36" s="1003" t="s">
        <v>14</v>
      </c>
      <c r="AB36" s="1004"/>
      <c r="AC36" s="220"/>
      <c r="AD36" s="990" t="s">
        <v>16</v>
      </c>
      <c r="AE36" s="990"/>
      <c r="AF36" s="990"/>
      <c r="AG36" s="990"/>
      <c r="AH36" s="990"/>
      <c r="AI36" s="1003" t="s">
        <v>14</v>
      </c>
      <c r="AJ36" s="1004"/>
      <c r="AK36" s="220"/>
      <c r="AL36" s="990" t="s">
        <v>16</v>
      </c>
      <c r="AM36" s="990"/>
      <c r="AN36" s="990"/>
      <c r="AO36" s="990"/>
      <c r="AP36" s="990"/>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151"/>
      <c r="C37" s="1151"/>
      <c r="D37" s="1151"/>
      <c r="E37" s="1151"/>
      <c r="F37" s="1151"/>
      <c r="G37" s="1024"/>
      <c r="H37" s="1024"/>
      <c r="I37" s="1024"/>
      <c r="J37" s="1024"/>
      <c r="K37" s="1024"/>
      <c r="L37" s="1024"/>
      <c r="M37" s="1024"/>
      <c r="N37" s="1024"/>
      <c r="O37" s="1024"/>
      <c r="P37" s="1024"/>
      <c r="Q37" s="1024"/>
      <c r="R37" s="1024"/>
      <c r="S37" s="1024"/>
      <c r="T37" s="1024"/>
      <c r="U37" s="218"/>
      <c r="V37" s="526" t="str">
        <f>IFERROR(IF(G9="特定加算なし","✓",""),"")</f>
        <v/>
      </c>
      <c r="W37" s="1021" t="s">
        <v>17</v>
      </c>
      <c r="X37" s="1022"/>
      <c r="Y37" s="1022"/>
      <c r="Z37" s="1023"/>
      <c r="AA37" s="1003"/>
      <c r="AB37" s="1004"/>
      <c r="AC37" s="986" t="s">
        <v>2369</v>
      </c>
      <c r="AD37" s="987"/>
      <c r="AE37" s="987"/>
      <c r="AF37" s="987"/>
      <c r="AG37" s="988"/>
      <c r="AH37" s="989"/>
      <c r="AI37" s="1003"/>
      <c r="AJ37" s="1004"/>
      <c r="AK37" s="986" t="s">
        <v>2369</v>
      </c>
      <c r="AL37" s="987"/>
      <c r="AM37" s="987"/>
      <c r="AN37" s="987"/>
      <c r="AO37" s="988"/>
      <c r="AP37" s="989"/>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151"/>
      <c r="C38" s="1151"/>
      <c r="D38" s="1151"/>
      <c r="E38" s="1151"/>
      <c r="F38" s="1151"/>
      <c r="G38" s="1024"/>
      <c r="H38" s="1024"/>
      <c r="I38" s="1024"/>
      <c r="J38" s="1024"/>
      <c r="K38" s="1024"/>
      <c r="L38" s="1024"/>
      <c r="M38" s="1024"/>
      <c r="N38" s="1024"/>
      <c r="O38" s="1024"/>
      <c r="P38" s="1024"/>
      <c r="Q38" s="1024"/>
      <c r="R38" s="1024"/>
      <c r="S38" s="1024"/>
      <c r="T38" s="1024"/>
      <c r="U38" s="218"/>
      <c r="Z38" s="233"/>
      <c r="AA38" s="1055"/>
      <c r="AB38" s="1004"/>
      <c r="AC38" s="220"/>
      <c r="AD38" s="990" t="s">
        <v>17</v>
      </c>
      <c r="AE38" s="990"/>
      <c r="AF38" s="990"/>
      <c r="AG38" s="990"/>
      <c r="AH38" s="990"/>
      <c r="AI38" s="1003"/>
      <c r="AJ38" s="1004"/>
      <c r="AK38" s="220"/>
      <c r="AL38" s="990" t="s">
        <v>17</v>
      </c>
      <c r="AM38" s="990"/>
      <c r="AN38" s="990"/>
      <c r="AO38" s="990"/>
      <c r="AP38" s="990"/>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1" t="s">
        <v>2223</v>
      </c>
      <c r="C40" s="1151"/>
      <c r="D40" s="1151"/>
      <c r="E40" s="1151"/>
      <c r="F40" s="1151"/>
      <c r="G40" s="1020" t="str">
        <f>IFERROR(VLOOKUP(Y5,【参考】数式用!AS5:AT27,2,0),"")</f>
        <v/>
      </c>
      <c r="H40" s="1020"/>
      <c r="I40" s="1020"/>
      <c r="J40" s="1020"/>
      <c r="K40" s="1020"/>
      <c r="L40" s="1020"/>
      <c r="M40" s="1020"/>
      <c r="N40" s="1020"/>
      <c r="O40" s="1020"/>
      <c r="P40" s="1020"/>
      <c r="Q40" s="1020"/>
      <c r="R40" s="1020"/>
      <c r="S40" s="1020"/>
      <c r="T40" s="1020"/>
      <c r="U40" s="192"/>
      <c r="V40" s="526" t="str">
        <f>IFERROR(IF(G9="特定加算Ⅰ","✓",""),"")</f>
        <v/>
      </c>
      <c r="W40" s="1021" t="s">
        <v>16</v>
      </c>
      <c r="X40" s="1022"/>
      <c r="Y40" s="1022"/>
      <c r="Z40" s="1023"/>
      <c r="AA40" s="1003" t="s">
        <v>14</v>
      </c>
      <c r="AB40" s="1004"/>
      <c r="AC40" s="220"/>
      <c r="AD40" s="990" t="s">
        <v>16</v>
      </c>
      <c r="AE40" s="990"/>
      <c r="AF40" s="990"/>
      <c r="AG40" s="990"/>
      <c r="AH40" s="990"/>
      <c r="AI40" s="1003" t="s">
        <v>14</v>
      </c>
      <c r="AJ40" s="1004"/>
      <c r="AK40" s="220"/>
      <c r="AL40" s="990" t="s">
        <v>16</v>
      </c>
      <c r="AM40" s="990"/>
      <c r="AN40" s="990"/>
      <c r="AO40" s="990"/>
      <c r="AP40" s="990"/>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151"/>
      <c r="C41" s="1151"/>
      <c r="D41" s="1151"/>
      <c r="E41" s="1151"/>
      <c r="F41" s="1151"/>
      <c r="G41" s="1020"/>
      <c r="H41" s="1020"/>
      <c r="I41" s="1020"/>
      <c r="J41" s="1020"/>
      <c r="K41" s="1020"/>
      <c r="L41" s="1020"/>
      <c r="M41" s="1020"/>
      <c r="N41" s="1020"/>
      <c r="O41" s="1020"/>
      <c r="P41" s="1020"/>
      <c r="Q41" s="1020"/>
      <c r="R41" s="1020"/>
      <c r="S41" s="1020"/>
      <c r="T41" s="1020"/>
      <c r="U41" s="192"/>
      <c r="V41" s="526" t="str">
        <f>IFERROR(IF(OR(G9="特定加算Ⅱ",G9="特定加算なし"),"✓",""),"")</f>
        <v/>
      </c>
      <c r="W41" s="1021" t="s">
        <v>17</v>
      </c>
      <c r="X41" s="1022"/>
      <c r="Y41" s="1022"/>
      <c r="Z41" s="1023"/>
      <c r="AA41" s="1003"/>
      <c r="AB41" s="1004"/>
      <c r="AC41" s="234" t="s">
        <v>90</v>
      </c>
      <c r="AD41" s="1032"/>
      <c r="AE41" s="1033"/>
      <c r="AF41" s="1033"/>
      <c r="AG41" s="1033"/>
      <c r="AH41" s="1034"/>
      <c r="AI41" s="1003"/>
      <c r="AJ41" s="1004"/>
      <c r="AK41" s="234" t="s">
        <v>90</v>
      </c>
      <c r="AL41" s="1032"/>
      <c r="AM41" s="1033"/>
      <c r="AN41" s="1033"/>
      <c r="AO41" s="1033"/>
      <c r="AP41" s="1034"/>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151"/>
      <c r="C42" s="1151"/>
      <c r="D42" s="1151"/>
      <c r="E42" s="1151"/>
      <c r="F42" s="1151"/>
      <c r="G42" s="1020"/>
      <c r="H42" s="1020"/>
      <c r="I42" s="1020"/>
      <c r="J42" s="1020"/>
      <c r="K42" s="1020"/>
      <c r="L42" s="1020"/>
      <c r="M42" s="1020"/>
      <c r="N42" s="1020"/>
      <c r="O42" s="1020"/>
      <c r="P42" s="1020"/>
      <c r="Q42" s="1020"/>
      <c r="R42" s="1020"/>
      <c r="S42" s="1020"/>
      <c r="T42" s="1020"/>
      <c r="U42" s="192"/>
      <c r="V42" s="185"/>
      <c r="W42" s="235"/>
      <c r="X42" s="235"/>
      <c r="Y42" s="235"/>
      <c r="Z42" s="235"/>
      <c r="AA42" s="529"/>
      <c r="AB42" s="529"/>
      <c r="AC42" s="236"/>
      <c r="AD42" s="990" t="s">
        <v>17</v>
      </c>
      <c r="AE42" s="990"/>
      <c r="AF42" s="990"/>
      <c r="AG42" s="990"/>
      <c r="AH42" s="990"/>
      <c r="AI42" s="529"/>
      <c r="AJ42" s="529"/>
      <c r="AK42" s="236"/>
      <c r="AL42" s="990" t="s">
        <v>17</v>
      </c>
      <c r="AM42" s="990"/>
      <c r="AN42" s="990"/>
      <c r="AO42" s="990"/>
      <c r="AP42" s="990"/>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1" t="s">
        <v>2224</v>
      </c>
      <c r="C44" s="1151"/>
      <c r="D44" s="1151"/>
      <c r="E44" s="1151"/>
      <c r="F44" s="1151"/>
      <c r="G44" s="1020" t="s">
        <v>2161</v>
      </c>
      <c r="H44" s="1020"/>
      <c r="I44" s="1020"/>
      <c r="J44" s="1020"/>
      <c r="K44" s="1020"/>
      <c r="L44" s="1020"/>
      <c r="M44" s="1020"/>
      <c r="N44" s="1020"/>
      <c r="O44" s="1020"/>
      <c r="P44" s="1020"/>
      <c r="Q44" s="1020"/>
      <c r="R44" s="1020"/>
      <c r="S44" s="1020"/>
      <c r="T44" s="1020"/>
      <c r="U44" s="218"/>
      <c r="V44" s="526" t="str">
        <f>IFERROR(IF(OR(G9="特定加算Ⅰ",G9="特定加算Ⅱ"),"✓",""),"")</f>
        <v/>
      </c>
      <c r="W44" s="1021" t="s">
        <v>16</v>
      </c>
      <c r="X44" s="1022"/>
      <c r="Y44" s="1022"/>
      <c r="Z44" s="1023"/>
      <c r="AA44" s="1003" t="s">
        <v>14</v>
      </c>
      <c r="AB44" s="1004"/>
      <c r="AC44" s="220"/>
      <c r="AD44" s="990" t="s">
        <v>16</v>
      </c>
      <c r="AE44" s="990"/>
      <c r="AF44" s="990"/>
      <c r="AG44" s="990"/>
      <c r="AH44" s="990"/>
      <c r="AI44" s="1003" t="s">
        <v>14</v>
      </c>
      <c r="AJ44" s="1004"/>
      <c r="AK44" s="220"/>
      <c r="AL44" s="990" t="s">
        <v>16</v>
      </c>
      <c r="AM44" s="990"/>
      <c r="AN44" s="990"/>
      <c r="AO44" s="990"/>
      <c r="AP44" s="990"/>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151"/>
      <c r="C45" s="1151"/>
      <c r="D45" s="1151"/>
      <c r="E45" s="1151"/>
      <c r="F45" s="1151"/>
      <c r="G45" s="1020"/>
      <c r="H45" s="1020"/>
      <c r="I45" s="1020"/>
      <c r="J45" s="1020"/>
      <c r="K45" s="1020"/>
      <c r="L45" s="1020"/>
      <c r="M45" s="1020"/>
      <c r="N45" s="1020"/>
      <c r="O45" s="1020"/>
      <c r="P45" s="1020"/>
      <c r="Q45" s="1020"/>
      <c r="R45" s="1020"/>
      <c r="S45" s="1020"/>
      <c r="T45" s="1020"/>
      <c r="U45" s="218"/>
      <c r="V45" s="526" t="str">
        <f>IFERROR(IF(G9="特定加算なし","✓",""),"")</f>
        <v/>
      </c>
      <c r="W45" s="1021" t="s">
        <v>17</v>
      </c>
      <c r="X45" s="1022"/>
      <c r="Y45" s="1022"/>
      <c r="Z45" s="1023"/>
      <c r="AA45" s="1003"/>
      <c r="AB45" s="1004"/>
      <c r="AC45" s="220"/>
      <c r="AD45" s="990" t="s">
        <v>17</v>
      </c>
      <c r="AE45" s="990"/>
      <c r="AF45" s="990"/>
      <c r="AG45" s="990"/>
      <c r="AH45" s="990"/>
      <c r="AI45" s="1003"/>
      <c r="AJ45" s="1004"/>
      <c r="AK45" s="220"/>
      <c r="AL45" s="990" t="s">
        <v>17</v>
      </c>
      <c r="AM45" s="990"/>
      <c r="AN45" s="990"/>
      <c r="AO45" s="990"/>
      <c r="AP45" s="990"/>
      <c r="AS45" s="1000"/>
      <c r="AT45" s="1001"/>
      <c r="AU45" s="1001"/>
      <c r="AV45" s="1001"/>
      <c r="AW45" s="1001"/>
      <c r="AX45" s="1001"/>
      <c r="AY45" s="1001"/>
      <c r="AZ45" s="1001"/>
      <c r="BA45" s="1001"/>
      <c r="BB45" s="1001"/>
      <c r="BC45" s="1001"/>
      <c r="BD45" s="1001"/>
      <c r="BE45" s="1001"/>
      <c r="BF45" s="1001"/>
      <c r="BG45" s="1001"/>
      <c r="BH45" s="1002"/>
      <c r="BO45" s="238"/>
    </row>
    <row r="46" spans="2:82" ht="11.25" customHeight="1">
      <c r="B46" s="224"/>
      <c r="AJ46" s="239"/>
      <c r="AK46" s="239"/>
      <c r="AL46" s="239"/>
      <c r="AM46" s="239"/>
      <c r="AN46" s="239"/>
      <c r="AO46" s="239"/>
      <c r="AP46" s="239"/>
    </row>
    <row r="47" spans="2:82" ht="21" customHeight="1">
      <c r="B47" s="1146" t="s">
        <v>2317</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8"/>
      <c r="C48" s="1149"/>
      <c r="D48" s="1149"/>
      <c r="E48" s="1149"/>
      <c r="F48" s="1150"/>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1003" t="s">
        <v>14</v>
      </c>
      <c r="AB48" s="1004"/>
      <c r="AC48" s="1164" t="str">
        <f>IF(OR(F15=4,F15=5),"R6.6","R"&amp;D15&amp;"."&amp;F15)&amp;"～R"&amp;K15&amp;"."&amp;M15</f>
        <v>R6.6～R7.3</v>
      </c>
      <c r="AD48" s="1164"/>
      <c r="AE48" s="1164"/>
      <c r="AF48" s="1164"/>
      <c r="AG48" s="1164"/>
      <c r="AH48" s="1164"/>
      <c r="AS48" s="1012" t="str">
        <f>IFERROR(IF(AND(OR(AP58=1,AP58=2),OR(AP59=1,AP59=2),OR(AP60=1,AP60=2)),"処遇加算Ⅰ",IF(AND(OR(AP58=1,AP58=2),OR(AP59=1,AP59=2),OR(AP60=0,AP60=3)),"処遇加算Ⅱ",IF(OR(OR(AP58=1,AP58=2),OR(AP59=1,AP59=2)),"処遇加算Ⅲ",""))),"")</f>
        <v/>
      </c>
      <c r="AT48" s="1012"/>
      <c r="AU48" s="1012"/>
      <c r="AV48" s="1012"/>
      <c r="AW48" s="1012" t="str">
        <f>IFERROR(IF(AND(AP61=1,AP62=1,AP63=1),"特定加算Ⅰ",IF(AND(AP61=1,AP62=2,AP63=1),"特定加算Ⅱ",IF(OR(AP61=2,AP62=2,AP63=2),"特定加算なし",""))),"")</f>
        <v>特定加算なし</v>
      </c>
      <c r="AX48" s="1012"/>
      <c r="AY48" s="1012"/>
      <c r="AZ48" s="1012"/>
      <c r="BA48" s="1012" t="str">
        <f>IFERROR(IF(OR(L9="ベア加算",AND(L9="ベア加算なし",AP57=1)),"ベア加算",IF(AP57=2,"ベア加算なし","")),"")</f>
        <v/>
      </c>
      <c r="BB48" s="1012"/>
      <c r="BC48" s="1012"/>
      <c r="BD48" s="1012"/>
      <c r="BE48" s="1013" t="str">
        <f>AS48&amp;AW48&amp;BA48</f>
        <v>特定加算なし</v>
      </c>
      <c r="BF48" s="1013"/>
      <c r="BG48" s="1013"/>
      <c r="BH48" s="1013"/>
      <c r="BI48" s="1013"/>
      <c r="BJ48" s="1013"/>
      <c r="BK48" s="1013"/>
      <c r="BL48" s="1013"/>
      <c r="BM48" s="1013"/>
      <c r="BN48" s="1013"/>
      <c r="BO48" s="1013"/>
      <c r="BP48" s="1013"/>
      <c r="BQ48" s="241"/>
      <c r="BR48" s="241"/>
      <c r="BS48" s="241"/>
      <c r="BT48" s="241"/>
      <c r="BU48" s="241"/>
      <c r="BV48" s="241"/>
      <c r="BW48" s="241"/>
      <c r="BX48" s="241"/>
      <c r="BY48" s="241"/>
      <c r="BZ48" s="241"/>
      <c r="CD48" s="242"/>
    </row>
    <row r="49" spans="2:82" ht="18" customHeight="1">
      <c r="B49" s="1152" t="s">
        <v>2163</v>
      </c>
      <c r="C49" s="1153"/>
      <c r="D49" s="1153"/>
      <c r="E49" s="1153"/>
      <c r="F49" s="1154"/>
      <c r="G49" s="1137" t="str">
        <f>IFERROR(IF(AND(OR(AH58=1,AH58=2),OR(AH59=1,AH59=2),OR(AH60=1,AH60=2)),"処遇加算Ⅰ",IF(AND(OR(AH58=1,AH58=2),OR(AH59=1,AH59=2),OR(AH60=0,AH60=3)),"処遇加算Ⅱ",IF(OR(OR(AH58=1,AH58=2),OR(AH59=1,AH59=2)),"処遇加算Ⅲ",""))),"")</f>
        <v/>
      </c>
      <c r="H49" s="1138"/>
      <c r="I49" s="1138"/>
      <c r="J49" s="1138"/>
      <c r="K49" s="1163"/>
      <c r="L49" s="1137" t="str">
        <f>IFERROR(IF(G9="","",IF(AND(AH61=1,AH62=1,AH63=1),"特定加算Ⅰ",IF(AND(AH61=1,AH62=2,AH63=1),"特定加算Ⅱ",IF(OR(AH61=2,AH62=2,AH63=2),"特定加算なし","")))),"")</f>
        <v/>
      </c>
      <c r="M49" s="1138"/>
      <c r="N49" s="1138"/>
      <c r="O49" s="1138"/>
      <c r="P49" s="1139"/>
      <c r="Q49" s="1140" t="str">
        <f>IFERROR(IF(OR(L9="ベア加算",AND(L9="ベア加算なし",AH57=1)),"ベア加算",IF(AH57=2,"ベア加算なし","")),"")</f>
        <v/>
      </c>
      <c r="R49" s="1138"/>
      <c r="S49" s="1138"/>
      <c r="T49" s="1138"/>
      <c r="U49" s="1139"/>
      <c r="V49" s="1141" t="s">
        <v>12</v>
      </c>
      <c r="W49" s="1142"/>
      <c r="X49" s="1142"/>
      <c r="Y49" s="1142"/>
      <c r="Z49" s="1142"/>
      <c r="AA49" s="1055"/>
      <c r="AB49" s="1055"/>
      <c r="AC49" s="1035" t="str">
        <f>IFERROR(VLOOKUP(BE48,【参考】数式用2!E6:F23,2,FALSE),"")</f>
        <v/>
      </c>
      <c r="AD49" s="1036"/>
      <c r="AE49" s="1036"/>
      <c r="AF49" s="1036"/>
      <c r="AG49" s="1036"/>
      <c r="AH49" s="1037"/>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52" t="s">
        <v>2164</v>
      </c>
      <c r="C50" s="1153"/>
      <c r="D50" s="1153"/>
      <c r="E50" s="1153"/>
      <c r="F50" s="1154"/>
      <c r="G50" s="1158" t="str">
        <f>IFERROR(VLOOKUP(Y5,【参考】数式用!$A$5:$J$27,MATCH(G49,【参考】数式用!$B$4:$J$4,0)+1,0),"")</f>
        <v/>
      </c>
      <c r="H50" s="1159"/>
      <c r="I50" s="1159"/>
      <c r="J50" s="1159"/>
      <c r="K50" s="1160"/>
      <c r="L50" s="1158" t="str">
        <f>IFERROR(VLOOKUP(Y5,【参考】数式用!$A$5:$J$27,MATCH(L49,【参考】数式用!$B$4:$J$4,0)+1,0),"")</f>
        <v/>
      </c>
      <c r="M50" s="1159"/>
      <c r="N50" s="1159"/>
      <c r="O50" s="1159"/>
      <c r="P50" s="1161"/>
      <c r="Q50" s="1162" t="str">
        <f>IFERROR(VLOOKUP(Y5,【参考】数式用!$A$5:$J$27,MATCH(Q49,【参考】数式用!$B$4:$J$4,0)+1,0),"")</f>
        <v/>
      </c>
      <c r="R50" s="1159"/>
      <c r="S50" s="1159"/>
      <c r="T50" s="1159"/>
      <c r="U50" s="1161"/>
      <c r="V50" s="1117">
        <f>SUM(G50,L50,Q50)</f>
        <v>0</v>
      </c>
      <c r="W50" s="1118"/>
      <c r="X50" s="1118"/>
      <c r="Y50" s="1118"/>
      <c r="Z50" s="1118"/>
      <c r="AA50" s="1055"/>
      <c r="AB50" s="1055"/>
      <c r="AC50" s="1171" t="str">
        <f>IFERROR(VLOOKUP(Y5,【参考】数式用!$A$5:$AB$27,MATCH(AC49,【参考】数式用!$B$4:$AB$4,0)+1,FALSE),"")</f>
        <v/>
      </c>
      <c r="AD50" s="1172"/>
      <c r="AE50" s="1172"/>
      <c r="AF50" s="1172"/>
      <c r="AG50" s="1172"/>
      <c r="AH50" s="1173"/>
      <c r="AS50" s="1010" t="s">
        <v>2195</v>
      </c>
      <c r="AT50" s="1010"/>
      <c r="AU50" s="1010"/>
      <c r="AV50" s="1010"/>
      <c r="AW50" s="1010" t="s">
        <v>2196</v>
      </c>
      <c r="AX50" s="1010"/>
      <c r="AY50" s="1010"/>
      <c r="AZ50" s="1010"/>
      <c r="BA50" s="1010" t="s">
        <v>15</v>
      </c>
      <c r="BB50" s="1010"/>
      <c r="BC50" s="1010"/>
      <c r="BD50" s="1010"/>
      <c r="BE50" s="1010" t="s">
        <v>2197</v>
      </c>
      <c r="BF50" s="1010"/>
      <c r="BG50" s="1010"/>
      <c r="BH50" s="1010"/>
      <c r="BI50" s="1010" t="s">
        <v>2200</v>
      </c>
      <c r="BJ50" s="1010"/>
      <c r="BK50" s="1010"/>
      <c r="BL50" s="1010"/>
      <c r="BM50" s="241"/>
      <c r="BN50" s="1010" t="s">
        <v>2199</v>
      </c>
      <c r="BO50" s="1010"/>
      <c r="BP50" s="1010"/>
      <c r="BQ50" s="1010"/>
      <c r="BR50" s="1010"/>
      <c r="BS50" s="1010"/>
      <c r="BT50" s="241"/>
      <c r="BV50" s="1175" t="s">
        <v>2202</v>
      </c>
      <c r="BW50" s="1176"/>
      <c r="BX50" s="1176"/>
      <c r="BY50" s="1176"/>
      <c r="BZ50" s="1176"/>
      <c r="CA50" s="1177"/>
      <c r="CD50" s="242"/>
    </row>
    <row r="51" spans="2:82" ht="17.25" customHeight="1">
      <c r="B51" s="1155" t="s">
        <v>2294</v>
      </c>
      <c r="C51" s="1156"/>
      <c r="D51" s="1156"/>
      <c r="E51" s="1156"/>
      <c r="F51" s="1157"/>
      <c r="G51" s="1028" t="str">
        <f>IFERROR(ROUNDDOWN(ROUND(AM5*G50,0)*P5,0)*H53,"")</f>
        <v/>
      </c>
      <c r="H51" s="1028"/>
      <c r="I51" s="1028"/>
      <c r="J51" s="1028"/>
      <c r="K51" s="148" t="s">
        <v>2289</v>
      </c>
      <c r="L51" s="1027" t="str">
        <f>IFERROR(ROUNDDOWN(ROUND(AM5*L50,0)*P5,0)*H53,"")</f>
        <v/>
      </c>
      <c r="M51" s="1028"/>
      <c r="N51" s="1028"/>
      <c r="O51" s="1028"/>
      <c r="P51" s="148" t="s">
        <v>2289</v>
      </c>
      <c r="Q51" s="1027" t="str">
        <f>IFERROR(ROUNDDOWN(ROUND(AM5*Q50,0)*P5,0)*H53,"")</f>
        <v/>
      </c>
      <c r="R51" s="1028"/>
      <c r="S51" s="1028"/>
      <c r="T51" s="1028"/>
      <c r="U51" s="149" t="s">
        <v>2289</v>
      </c>
      <c r="V51" s="1135">
        <f>IFERROR(SUM(G51,L51,Q51),"")</f>
        <v>0</v>
      </c>
      <c r="W51" s="1136"/>
      <c r="X51" s="1136"/>
      <c r="Y51" s="1136"/>
      <c r="Z51" s="150" t="s">
        <v>2289</v>
      </c>
      <c r="AB51" s="151"/>
      <c r="AC51" s="1027" t="str">
        <f>IFERROR(ROUNDDOWN(ROUND(AM5*AC50,0)*P5,0)*AD53,"")</f>
        <v/>
      </c>
      <c r="AD51" s="1028"/>
      <c r="AE51" s="1028"/>
      <c r="AF51" s="1028"/>
      <c r="AG51" s="1028"/>
      <c r="AH51" s="149" t="s">
        <v>2289</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1178">
        <f>IF(AND(Q49="ベア加算なし",BA48="ベア加算"),ROUNDDOWN(ROUND(AM5*VLOOKUP(Y5,【参考】数式用!$A$5:$AB$27,9,FALSE),0)*P5,0)*AD53,0)</f>
        <v>0</v>
      </c>
      <c r="BW51" s="1179"/>
      <c r="BX51" s="1179"/>
      <c r="BY51" s="1179"/>
      <c r="BZ51" s="1179"/>
      <c r="CA51" s="1180"/>
      <c r="CD51" s="242"/>
    </row>
    <row r="52" spans="2:82" ht="13.5" customHeight="1">
      <c r="B52" s="1155"/>
      <c r="C52" s="1156"/>
      <c r="D52" s="1156"/>
      <c r="E52" s="1156"/>
      <c r="F52" s="1157"/>
      <c r="G52" s="1031" t="str">
        <f>IFERROR("("&amp;TEXT(G51/H53,"#,##0円")&amp;"/月)","")</f>
        <v/>
      </c>
      <c r="H52" s="1026"/>
      <c r="I52" s="1026"/>
      <c r="J52" s="1026"/>
      <c r="K52" s="1026"/>
      <c r="L52" s="1026" t="str">
        <f>IFERROR("("&amp;TEXT(L51/H53,"#,##0円")&amp;"/月)","")</f>
        <v/>
      </c>
      <c r="M52" s="1026"/>
      <c r="N52" s="1026"/>
      <c r="O52" s="1026"/>
      <c r="P52" s="1026"/>
      <c r="Q52" s="1026" t="str">
        <f>IFERROR("("&amp;TEXT(Q51/H53,"#,##0円")&amp;"/月)","")</f>
        <v/>
      </c>
      <c r="R52" s="1026"/>
      <c r="S52" s="1026"/>
      <c r="T52" s="1026"/>
      <c r="U52" s="1026"/>
      <c r="V52" s="1026" t="str">
        <f>IFERROR("("&amp;TEXT(V51/H53,"#,##0円")&amp;"/月)","")</f>
        <v>(0円/月)</v>
      </c>
      <c r="W52" s="1026"/>
      <c r="X52" s="1026"/>
      <c r="Y52" s="1026"/>
      <c r="Z52" s="1026"/>
      <c r="AB52" s="151"/>
      <c r="AC52" s="1029" t="str">
        <f>IFERROR("("&amp;TEXT(AC51/AD53,"#,##0円")&amp;"/月)","")</f>
        <v/>
      </c>
      <c r="AD52" s="1030"/>
      <c r="AE52" s="1030"/>
      <c r="AF52" s="1030"/>
      <c r="AG52" s="1030"/>
      <c r="AH52" s="103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13" t="s">
        <v>244</v>
      </c>
      <c r="V56" s="1013"/>
      <c r="W56" s="1013"/>
      <c r="X56" s="1013"/>
      <c r="Y56" s="1013"/>
      <c r="Z56" s="1013"/>
      <c r="AA56" s="245"/>
      <c r="AB56" s="249"/>
      <c r="AC56" s="1013" t="str">
        <f>IF(F15=4,"R6.4～R6.5",IF(F15=5,"R6.5",""))</f>
        <v>R6.4～R6.5</v>
      </c>
      <c r="AD56" s="1013"/>
      <c r="AE56" s="1013"/>
      <c r="AF56" s="1013"/>
      <c r="AG56" s="1013"/>
      <c r="AH56" s="1013"/>
      <c r="AI56" s="250"/>
      <c r="AJ56" s="249"/>
      <c r="AK56" s="1013" t="str">
        <f>IF(OR(F15=4,F15=5),"R6.6","R"&amp;D15&amp;"."&amp;F15)&amp;"～R"&amp;K15&amp;"."&amp;M15</f>
        <v>R6.6～R7.3</v>
      </c>
      <c r="AL56" s="1013"/>
      <c r="AM56" s="1013"/>
      <c r="AN56" s="1013"/>
      <c r="AO56" s="1013"/>
      <c r="AP56" s="1013"/>
      <c r="AQ56" s="245"/>
      <c r="AR56" s="245"/>
      <c r="AS56" s="1016" t="s">
        <v>2420</v>
      </c>
      <c r="AT56" s="1016"/>
      <c r="AU56" s="1016"/>
      <c r="AV56" s="1016"/>
      <c r="AW56" s="1016" t="s">
        <v>2419</v>
      </c>
      <c r="AX56" s="1016"/>
      <c r="AY56" s="1016"/>
      <c r="AZ56" s="1016"/>
    </row>
    <row r="57" spans="2:82" ht="15.95" customHeight="1">
      <c r="U57" s="1010" t="s">
        <v>2203</v>
      </c>
      <c r="V57" s="1010"/>
      <c r="W57" s="1010"/>
      <c r="X57" s="1010"/>
      <c r="Y57" s="1010"/>
      <c r="Z57" s="527" t="str">
        <f>IF(AND(B9&lt;&gt;"処遇加算なし",F15=4),IF(V21="✓",1,IF(V22="✓",2,"")),"")</f>
        <v/>
      </c>
      <c r="AA57" s="245"/>
      <c r="AB57" s="249"/>
      <c r="AC57" s="1010" t="s">
        <v>2203</v>
      </c>
      <c r="AD57" s="1010"/>
      <c r="AE57" s="1010"/>
      <c r="AF57" s="1010"/>
      <c r="AG57" s="1010"/>
      <c r="AH57" s="170">
        <f>IF(AND(F15&lt;&gt;4,F15&lt;&gt;5),0,IF(AT8="○",1,0))</f>
        <v>0</v>
      </c>
      <c r="AI57" s="253"/>
      <c r="AJ57" s="249"/>
      <c r="AK57" s="1010" t="s">
        <v>2203</v>
      </c>
      <c r="AL57" s="1010"/>
      <c r="AM57" s="1010"/>
      <c r="AN57" s="1010"/>
      <c r="AO57" s="1010"/>
      <c r="AP57" s="170">
        <f>IF(AT8="○",1,0)</f>
        <v>0</v>
      </c>
      <c r="AQ57" s="245"/>
      <c r="AR57" s="245"/>
      <c r="AS57" s="1009"/>
      <c r="AT57" s="1009"/>
      <c r="AU57" s="1009"/>
      <c r="AV57" s="1009"/>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19" t="s">
        <v>2204</v>
      </c>
      <c r="V58" s="1019"/>
      <c r="W58" s="1019"/>
      <c r="X58" s="1019"/>
      <c r="Y58" s="1019"/>
      <c r="Z58" s="527" t="str">
        <f>IF(AND(B9&lt;&gt;"処遇加算なし",F15=4),IF(V24="✓",1,IF(V25="✓",2,IF(V26="✓",3,""))),"")</f>
        <v/>
      </c>
      <c r="AA58" s="245"/>
      <c r="AB58" s="249"/>
      <c r="AC58" s="1019" t="s">
        <v>2204</v>
      </c>
      <c r="AD58" s="1019"/>
      <c r="AE58" s="1019"/>
      <c r="AF58" s="1019"/>
      <c r="AG58" s="1019"/>
      <c r="AH58" s="170">
        <f>IF(AND(F15&lt;&gt;4,F15&lt;&gt;5),0,IF(AU8="○",1,3))</f>
        <v>3</v>
      </c>
      <c r="AI58" s="253"/>
      <c r="AJ58" s="249"/>
      <c r="AK58" s="1019" t="s">
        <v>2204</v>
      </c>
      <c r="AL58" s="1019"/>
      <c r="AM58" s="1019"/>
      <c r="AN58" s="1019"/>
      <c r="AO58" s="1019"/>
      <c r="AP58" s="170">
        <f>IF(AU8="○",1,3)</f>
        <v>3</v>
      </c>
      <c r="AQ58" s="245"/>
      <c r="AR58" s="245"/>
      <c r="AS58" s="1010" t="str">
        <f>IF(OR(AND(Z58=1,AH58=3),AND(Z58=1,AP58=3),AND(Z58=2,AH58=3,AH59=3),AND(Z58=2,AP58=3,AP59=3)),"○","")</f>
        <v/>
      </c>
      <c r="AT58" s="1010"/>
      <c r="AU58" s="1010"/>
      <c r="AV58" s="1010"/>
      <c r="AW58" s="1010" t="str">
        <f>IF(OR(AND(Z58=1,AH58=2),AND(Z58=1,AP58=2),AND(Z58=2,AH58=2,AH59=2),AND(Z58=2,AP58=2,AP59=2)),"○","")</f>
        <v/>
      </c>
      <c r="AX58" s="1010"/>
      <c r="AY58" s="1010"/>
      <c r="AZ58" s="1010"/>
      <c r="BL58" s="251"/>
      <c r="BN58" s="251"/>
      <c r="BO58" s="251"/>
      <c r="BP58" s="251"/>
      <c r="BQ58" s="251"/>
      <c r="BR58" s="251"/>
      <c r="BS58" s="251"/>
      <c r="BT58" s="251"/>
      <c r="BU58" s="251"/>
      <c r="BV58" s="251"/>
      <c r="BW58" s="251"/>
      <c r="BX58" s="251"/>
      <c r="BY58" s="251"/>
      <c r="BZ58" s="251"/>
      <c r="CA58" s="251"/>
      <c r="CB58" s="251"/>
      <c r="CD58" s="254"/>
    </row>
    <row r="59" spans="2:82" ht="15.95" customHeight="1">
      <c r="U59" s="1019" t="s">
        <v>2205</v>
      </c>
      <c r="V59" s="1019"/>
      <c r="W59" s="1019"/>
      <c r="X59" s="1019"/>
      <c r="Y59" s="1019"/>
      <c r="Z59" s="527" t="str">
        <f>IF(AND(B9&lt;&gt;"処遇加算なし",F15=4),IF(V28="✓",1,IF(V29="✓",2,IF(V30="✓",3,""))),"")</f>
        <v/>
      </c>
      <c r="AA59" s="245"/>
      <c r="AB59" s="249"/>
      <c r="AC59" s="1019" t="s">
        <v>2205</v>
      </c>
      <c r="AD59" s="1019"/>
      <c r="AE59" s="1019"/>
      <c r="AF59" s="1019"/>
      <c r="AG59" s="1019"/>
      <c r="AH59" s="170">
        <f>IF(AND(F15&lt;&gt;4,F15&lt;&gt;5),0,IF(AV8="○",1,3))</f>
        <v>3</v>
      </c>
      <c r="AI59" s="253"/>
      <c r="AJ59" s="249"/>
      <c r="AK59" s="1019" t="s">
        <v>2205</v>
      </c>
      <c r="AL59" s="1019"/>
      <c r="AM59" s="1019"/>
      <c r="AN59" s="1019"/>
      <c r="AO59" s="1019"/>
      <c r="AP59" s="170">
        <f>IF(AV8="○",1,3)</f>
        <v>3</v>
      </c>
      <c r="AQ59" s="245"/>
      <c r="AR59" s="245"/>
      <c r="AS59" s="1010" t="str">
        <f>IF(OR(AND(Z59=1,AH59=3),AND(Z59=1,AP59=3),AND(Z59=2,AH58=3,AH59=3),AND(Z59=2,AP58=3,AP59=3)),"○","")</f>
        <v/>
      </c>
      <c r="AT59" s="1010"/>
      <c r="AU59" s="1010"/>
      <c r="AV59" s="1010"/>
      <c r="AW59" s="1010" t="str">
        <f>IF(OR(AND(Z59=1,AH58=2),AND(Z59=1,AP58=2),AND(Z59=2,AH58=2,AH59=2),AND(Z59=2,AP58=2,AP59=2)),"○","")</f>
        <v/>
      </c>
      <c r="AX59" s="1010"/>
      <c r="AY59" s="1010"/>
      <c r="AZ59" s="1010"/>
      <c r="BL59" s="251"/>
      <c r="BN59" s="251"/>
      <c r="BO59" s="251"/>
      <c r="BP59" s="251"/>
      <c r="BQ59" s="251"/>
      <c r="BR59" s="251"/>
      <c r="BS59" s="251"/>
      <c r="BT59" s="251"/>
      <c r="BU59" s="251"/>
      <c r="BV59" s="251"/>
      <c r="BW59" s="251"/>
      <c r="BX59" s="251"/>
      <c r="BY59" s="251"/>
      <c r="BZ59" s="251"/>
      <c r="CA59" s="251"/>
      <c r="CB59" s="251"/>
      <c r="CD59" s="254"/>
    </row>
    <row r="60" spans="2:82" ht="15.95" customHeight="1">
      <c r="U60" s="1019" t="s">
        <v>2206</v>
      </c>
      <c r="V60" s="1019"/>
      <c r="W60" s="1019"/>
      <c r="X60" s="1019"/>
      <c r="Y60" s="1019"/>
      <c r="Z60" s="527" t="str">
        <f>IF(AND(B9&lt;&gt;"処遇加算なし",F15=4),IF(V32="✓",1,IF(V33="✓",2,"")),"")</f>
        <v/>
      </c>
      <c r="AA60" s="245"/>
      <c r="AB60" s="249"/>
      <c r="AC60" s="1019" t="s">
        <v>2206</v>
      </c>
      <c r="AD60" s="1019"/>
      <c r="AE60" s="1019"/>
      <c r="AF60" s="1019"/>
      <c r="AG60" s="1019"/>
      <c r="AH60" s="170">
        <f>IF(AND(F15&lt;&gt;4,F15&lt;&gt;5),0,IF(AW8="○",1,3))</f>
        <v>3</v>
      </c>
      <c r="AI60" s="253"/>
      <c r="AJ60" s="249"/>
      <c r="AK60" s="1019" t="s">
        <v>2206</v>
      </c>
      <c r="AL60" s="1019"/>
      <c r="AM60" s="1019"/>
      <c r="AN60" s="1019"/>
      <c r="AO60" s="1019"/>
      <c r="AP60" s="170">
        <f>IF(AW8="○",1,3)</f>
        <v>3</v>
      </c>
      <c r="AQ60" s="245"/>
      <c r="AR60" s="245"/>
      <c r="AS60" s="1011" t="str">
        <f>IF(OR(AND(Z60=1,AH60=3),AND(Z60=1,AP60=3)),"○","")</f>
        <v/>
      </c>
      <c r="AT60" s="1011"/>
      <c r="AU60" s="1011"/>
      <c r="AV60" s="1011"/>
      <c r="AW60" s="1011" t="str">
        <f>IF(OR(AND(Z60=1,AH60=2),AND(Z60=1,AP60=2)),"○","")</f>
        <v/>
      </c>
      <c r="AX60" s="1011"/>
      <c r="AY60" s="1011"/>
      <c r="AZ60" s="1011"/>
      <c r="BL60" s="251"/>
      <c r="BN60" s="251"/>
      <c r="BO60" s="251"/>
      <c r="BP60" s="251"/>
      <c r="BQ60" s="251"/>
      <c r="BR60" s="251"/>
      <c r="BS60" s="251"/>
      <c r="BT60" s="251"/>
      <c r="BU60" s="251"/>
      <c r="BV60" s="251"/>
      <c r="BW60" s="251"/>
      <c r="BX60" s="251"/>
      <c r="BY60" s="251"/>
      <c r="BZ60" s="251"/>
      <c r="CA60" s="251"/>
      <c r="CB60" s="251"/>
      <c r="CD60" s="254"/>
    </row>
    <row r="61" spans="2:82" ht="15.95" customHeight="1">
      <c r="U61" s="1019" t="s">
        <v>2207</v>
      </c>
      <c r="V61" s="1019"/>
      <c r="W61" s="1019"/>
      <c r="X61" s="1019"/>
      <c r="Y61" s="1019"/>
      <c r="Z61" s="527" t="str">
        <f>IF(AND(B9&lt;&gt;"処遇加算なし",F15=4),IF(V36="✓",1,IF(V37="✓",2,"")),"")</f>
        <v/>
      </c>
      <c r="AA61" s="245"/>
      <c r="AB61" s="249"/>
      <c r="AC61" s="1019" t="s">
        <v>2207</v>
      </c>
      <c r="AD61" s="1019"/>
      <c r="AE61" s="1019"/>
      <c r="AF61" s="1019"/>
      <c r="AG61" s="1019"/>
      <c r="AH61" s="170">
        <f>IF(AND(F15&lt;&gt;4,F15&lt;&gt;5),0,IF(AX8="○",1,2))</f>
        <v>2</v>
      </c>
      <c r="AI61" s="253"/>
      <c r="AJ61" s="249"/>
      <c r="AK61" s="1019" t="s">
        <v>2207</v>
      </c>
      <c r="AL61" s="1019"/>
      <c r="AM61" s="1019"/>
      <c r="AN61" s="1019"/>
      <c r="AO61" s="1019"/>
      <c r="AP61" s="170">
        <f>IF(AX8="○",1,2)</f>
        <v>2</v>
      </c>
      <c r="AQ61" s="245"/>
      <c r="AR61" s="245"/>
      <c r="AS61" s="1010" t="str">
        <f>IF(OR(AND(Z61=1,AH61=2),AND(Z61=1,AP61=2)),"○","")</f>
        <v/>
      </c>
      <c r="AT61" s="1010"/>
      <c r="AU61" s="1010"/>
      <c r="AV61" s="1010"/>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19" t="s">
        <v>2208</v>
      </c>
      <c r="V62" s="1019"/>
      <c r="W62" s="1019"/>
      <c r="X62" s="1019"/>
      <c r="Y62" s="1019"/>
      <c r="Z62" s="527" t="str">
        <f>IF(AND(B9&lt;&gt;"処遇加算なし",F15=4),IF(V40="✓",1,IF(V41="✓",2,"")),"")</f>
        <v/>
      </c>
      <c r="AA62" s="245"/>
      <c r="AB62" s="249"/>
      <c r="AC62" s="1019" t="s">
        <v>2208</v>
      </c>
      <c r="AD62" s="1019"/>
      <c r="AE62" s="1019"/>
      <c r="AF62" s="1019"/>
      <c r="AG62" s="1019"/>
      <c r="AH62" s="170">
        <f>IF(AND(F15&lt;&gt;4,F15&lt;&gt;5),0,IF(AY8="○",1,2))</f>
        <v>2</v>
      </c>
      <c r="AI62" s="253"/>
      <c r="AJ62" s="249"/>
      <c r="AK62" s="1019" t="s">
        <v>2208</v>
      </c>
      <c r="AL62" s="1019"/>
      <c r="AM62" s="1019"/>
      <c r="AN62" s="1019"/>
      <c r="AO62" s="1019"/>
      <c r="AP62" s="170">
        <f>IF(AY8="○",1,2)</f>
        <v>2</v>
      </c>
      <c r="AQ62" s="245"/>
      <c r="AR62" s="245"/>
      <c r="AS62" s="1010" t="str">
        <f>IF(OR(AND(Z62=1,AH62=2),AND(Z62=1,AP62=2)),"○","")</f>
        <v/>
      </c>
      <c r="AT62" s="1010"/>
      <c r="AU62" s="1010"/>
      <c r="AV62" s="1010"/>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10" t="s">
        <v>2209</v>
      </c>
      <c r="V63" s="1010"/>
      <c r="W63" s="1010"/>
      <c r="X63" s="1010"/>
      <c r="Y63" s="1010"/>
      <c r="Z63" s="527" t="str">
        <f>IF(AND(B9&lt;&gt;"処遇加算なし",F15=4),IF(V44="✓",1,IF(V45="✓",2,"")),"")</f>
        <v/>
      </c>
      <c r="AA63" s="245"/>
      <c r="AB63" s="249"/>
      <c r="AC63" s="1010" t="s">
        <v>2209</v>
      </c>
      <c r="AD63" s="1010"/>
      <c r="AE63" s="1010"/>
      <c r="AF63" s="1010"/>
      <c r="AG63" s="1010"/>
      <c r="AH63" s="170">
        <f>IF(AND(F15&lt;&gt;4,F15&lt;&gt;5),0,IF(AZ8="○",1,2))</f>
        <v>2</v>
      </c>
      <c r="AI63" s="253"/>
      <c r="AJ63" s="249"/>
      <c r="AK63" s="1010" t="s">
        <v>2209</v>
      </c>
      <c r="AL63" s="1010"/>
      <c r="AM63" s="1010"/>
      <c r="AN63" s="1010"/>
      <c r="AO63" s="1010"/>
      <c r="AP63" s="170">
        <f>IF(AZ8="○",1,2)</f>
        <v>2</v>
      </c>
      <c r="AQ63" s="245"/>
      <c r="AR63" s="245"/>
      <c r="AS63" s="1010" t="str">
        <f>IF(OR(AND(Z63=1,AH63=2),AND(Z63=1,AP63=2)),"○","")</f>
        <v/>
      </c>
      <c r="AT63" s="1010"/>
      <c r="AU63" s="1010"/>
      <c r="AV63" s="1010"/>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WJusDtEMdK2+E4lWKzw9qtvMSwcKim31rRNfbghM5f3zwGvu4+IPPLIQDjt1NRaqXa06boCe8GBd4UsFKTnAQ==" saltValue="hlJoHRFhqms8aZCTMwrVE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63" t="s">
        <v>2427</v>
      </c>
      <c r="O1" s="1063"/>
      <c r="P1" s="1063"/>
      <c r="Q1" s="1063"/>
      <c r="R1" s="1063"/>
      <c r="S1" s="1063"/>
      <c r="T1" s="1063"/>
      <c r="U1" s="1063"/>
      <c r="V1" s="1063"/>
      <c r="W1" s="1063"/>
      <c r="X1" s="1063"/>
      <c r="Y1" s="1063"/>
      <c r="Z1" s="1063"/>
      <c r="AA1" s="1063"/>
      <c r="AB1" s="1063"/>
      <c r="AC1" s="1063"/>
      <c r="AD1" s="1063"/>
      <c r="AE1" s="1063"/>
      <c r="AF1" s="1181" t="s">
        <v>29</v>
      </c>
      <c r="AG1" s="1181"/>
      <c r="AH1" s="1181"/>
      <c r="AI1" s="1182" t="str">
        <f>IF(G5="","",G5)</f>
        <v/>
      </c>
      <c r="AJ1" s="1182"/>
      <c r="AK1" s="1182"/>
      <c r="AL1" s="1182"/>
      <c r="AM1" s="1182"/>
      <c r="AN1" s="1182"/>
      <c r="AO1" s="1182"/>
      <c r="AP1" s="1182"/>
      <c r="AQ1" s="537" t="s">
        <v>2436</v>
      </c>
      <c r="AS1" s="1006" t="str">
        <f>B9&amp;G9&amp;L9</f>
        <v/>
      </c>
      <c r="AT1" s="1007"/>
      <c r="AU1" s="1007"/>
      <c r="AV1" s="1007"/>
      <c r="AW1" s="1007"/>
      <c r="AX1" s="1007"/>
      <c r="AY1" s="1007"/>
      <c r="AZ1" s="1007"/>
      <c r="BA1" s="1007"/>
      <c r="BB1" s="1007"/>
      <c r="BC1" s="1007"/>
      <c r="BD1" s="1007"/>
      <c r="BE1" s="1008"/>
      <c r="BF1" s="1005" t="str">
        <f>IFERROR(VLOOKUP(Y5,【参考】数式用!$AJ$2:$AK$24,2,FALSE),"")</f>
        <v/>
      </c>
      <c r="BG1" s="1005"/>
      <c r="BH1" s="1005"/>
      <c r="BI1" s="1005"/>
      <c r="BJ1" s="1005"/>
      <c r="BK1" s="1005"/>
      <c r="BL1" s="1005"/>
      <c r="BM1" s="1005"/>
      <c r="BN1" s="1005"/>
      <c r="BO1" s="1005"/>
      <c r="BP1" s="1005"/>
      <c r="CE1" s="174" t="s">
        <v>2390</v>
      </c>
    </row>
    <row r="2" spans="1:88" s="175" customFormat="1" ht="19.5" customHeight="1" thickBot="1">
      <c r="C2" s="173"/>
      <c r="D2" s="173"/>
      <c r="E2" s="173"/>
      <c r="F2" s="173"/>
      <c r="G2" s="173"/>
      <c r="H2" s="173"/>
      <c r="I2" s="173"/>
      <c r="J2" s="173"/>
      <c r="K2" s="173"/>
      <c r="L2" s="173"/>
      <c r="M2" s="173"/>
      <c r="N2" s="1063"/>
      <c r="O2" s="1063"/>
      <c r="P2" s="1063"/>
      <c r="Q2" s="1063"/>
      <c r="R2" s="1063"/>
      <c r="S2" s="1063"/>
      <c r="T2" s="1063"/>
      <c r="U2" s="1063"/>
      <c r="V2" s="1063"/>
      <c r="W2" s="1063"/>
      <c r="X2" s="1063"/>
      <c r="Y2" s="1063"/>
      <c r="Z2" s="1063"/>
      <c r="AA2" s="1063"/>
      <c r="AB2" s="1063"/>
      <c r="AC2" s="1063"/>
      <c r="AD2" s="1063"/>
      <c r="AE2" s="1063"/>
      <c r="AF2" s="173"/>
      <c r="AG2" s="173"/>
      <c r="AH2" s="173"/>
      <c r="AI2" s="173"/>
      <c r="AJ2" s="173"/>
      <c r="AK2" s="173"/>
      <c r="AL2" s="173"/>
      <c r="AM2" s="173"/>
      <c r="AN2" s="173"/>
      <c r="AO2" s="173"/>
      <c r="AP2" s="173"/>
      <c r="AQ2" s="531"/>
      <c r="AR2" s="531"/>
      <c r="CE2" s="993" t="s">
        <v>2393</v>
      </c>
      <c r="CF2" s="993"/>
      <c r="CG2" s="993"/>
      <c r="CH2" s="993"/>
      <c r="CI2" s="1183" t="str">
        <f>IF(AI1&lt;&gt;"",1,"")</f>
        <v/>
      </c>
      <c r="CJ2" s="1184"/>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93" t="s">
        <v>2387</v>
      </c>
      <c r="CF3" s="993"/>
      <c r="CG3" s="993"/>
      <c r="CH3" s="993"/>
      <c r="CI3" s="1185" t="str">
        <f>IF(AND(L9="ベア加算",Q49="ベア加算"),1,"")</f>
        <v/>
      </c>
      <c r="CJ3" s="1186"/>
    </row>
    <row r="4" spans="1:88" ht="25.5" customHeight="1">
      <c r="B4" s="1076" t="s">
        <v>2293</v>
      </c>
      <c r="C4" s="1076"/>
      <c r="D4" s="1076"/>
      <c r="E4" s="1076"/>
      <c r="F4" s="1076"/>
      <c r="G4" s="1076" t="s">
        <v>0</v>
      </c>
      <c r="H4" s="1076"/>
      <c r="I4" s="1076"/>
      <c r="J4" s="1074" t="s">
        <v>1</v>
      </c>
      <c r="K4" s="1074"/>
      <c r="L4" s="1074"/>
      <c r="M4" s="1074"/>
      <c r="N4" s="1074"/>
      <c r="O4" s="1074"/>
      <c r="P4" s="1077" t="s">
        <v>2162</v>
      </c>
      <c r="Q4" s="1078"/>
      <c r="R4" s="1078"/>
      <c r="S4" s="1079" t="s">
        <v>2</v>
      </c>
      <c r="T4" s="1080"/>
      <c r="U4" s="1080"/>
      <c r="V4" s="1080"/>
      <c r="W4" s="1080"/>
      <c r="X4" s="1080"/>
      <c r="Y4" s="1074" t="s">
        <v>3</v>
      </c>
      <c r="Z4" s="1074"/>
      <c r="AA4" s="1074"/>
      <c r="AB4" s="1074"/>
      <c r="AC4" s="1074"/>
      <c r="AD4" s="1074"/>
      <c r="AE4" s="1074" t="s">
        <v>2159</v>
      </c>
      <c r="AF4" s="1074"/>
      <c r="AG4" s="1074"/>
      <c r="AH4" s="1074"/>
      <c r="AI4" s="1074" t="s">
        <v>2160</v>
      </c>
      <c r="AJ4" s="1074"/>
      <c r="AK4" s="1074"/>
      <c r="AL4" s="1074"/>
      <c r="AM4" s="1074" t="s">
        <v>2158</v>
      </c>
      <c r="AN4" s="1074"/>
      <c r="AO4" s="1074"/>
      <c r="AP4" s="1074"/>
      <c r="AS4" s="183"/>
      <c r="AT4" s="1014" t="s">
        <v>2253</v>
      </c>
      <c r="AU4" s="1014" t="s">
        <v>2204</v>
      </c>
      <c r="AV4" s="1014" t="s">
        <v>2205</v>
      </c>
      <c r="AW4" s="1014" t="s">
        <v>2206</v>
      </c>
      <c r="AX4" s="1014" t="s">
        <v>2207</v>
      </c>
      <c r="AY4" s="1014" t="s">
        <v>2208</v>
      </c>
      <c r="AZ4" s="1014" t="s">
        <v>2252</v>
      </c>
      <c r="BA4" s="184"/>
      <c r="CE4" s="993" t="s">
        <v>2392</v>
      </c>
      <c r="CF4" s="993"/>
      <c r="CG4" s="993"/>
      <c r="CH4" s="993"/>
      <c r="CI4" s="984" t="str">
        <f>IF(OR(OR(G49="処遇加算Ⅰ",G49="処遇加算Ⅱ"),OR(AS48="処遇加算Ⅰ",AS48="処遇加算Ⅱ")),1,"")</f>
        <v/>
      </c>
      <c r="CJ4" s="985"/>
    </row>
    <row r="5" spans="1:88" ht="33" customHeight="1">
      <c r="B5" s="1088"/>
      <c r="C5" s="1088"/>
      <c r="D5" s="1088"/>
      <c r="E5" s="1088"/>
      <c r="F5" s="1088"/>
      <c r="G5" s="1089"/>
      <c r="H5" s="1089"/>
      <c r="I5" s="1089"/>
      <c r="J5" s="1090"/>
      <c r="K5" s="1090"/>
      <c r="L5" s="1090"/>
      <c r="M5" s="1091"/>
      <c r="N5" s="1091"/>
      <c r="O5" s="1091"/>
      <c r="P5" s="1092" t="str">
        <f>IF(Y5="","",IFERROR(INDEX(【参考】数式用3!$G$3:$I$451,MATCH(M5,【参考】数式用3!$F$3:$F$451,0),MATCH(VLOOKUP(Y5,【参考】数式用3!$J$2:$K$26,2,FALSE),【参考】数式用3!$G$2:$I$2,0)),10))</f>
        <v/>
      </c>
      <c r="Q5" s="1093"/>
      <c r="R5" s="1093"/>
      <c r="S5" s="1094"/>
      <c r="T5" s="1095"/>
      <c r="U5" s="1095"/>
      <c r="V5" s="1095"/>
      <c r="W5" s="1095"/>
      <c r="X5" s="1096"/>
      <c r="Y5" s="1075"/>
      <c r="Z5" s="1075"/>
      <c r="AA5" s="1075"/>
      <c r="AB5" s="1075"/>
      <c r="AC5" s="1075"/>
      <c r="AD5" s="1075"/>
      <c r="AE5" s="1042"/>
      <c r="AF5" s="1043"/>
      <c r="AG5" s="1043"/>
      <c r="AH5" s="1044"/>
      <c r="AI5" s="1042"/>
      <c r="AJ5" s="1043"/>
      <c r="AK5" s="1043"/>
      <c r="AL5" s="1044"/>
      <c r="AM5" s="1045">
        <f>AE5-AI5</f>
        <v>0</v>
      </c>
      <c r="AN5" s="1046"/>
      <c r="AO5" s="1046"/>
      <c r="AP5" s="1047"/>
      <c r="AS5" s="183"/>
      <c r="AT5" s="1014"/>
      <c r="AU5" s="1014"/>
      <c r="AV5" s="1014"/>
      <c r="AW5" s="1014"/>
      <c r="AX5" s="1014"/>
      <c r="AY5" s="1014"/>
      <c r="AZ5" s="1014"/>
      <c r="BA5" s="184"/>
      <c r="CE5" s="993" t="s">
        <v>2386</v>
      </c>
      <c r="CF5" s="993"/>
      <c r="CG5" s="993"/>
      <c r="CH5" s="993"/>
      <c r="CI5" s="984" t="str">
        <f>IF(OR(G49="処遇加算Ⅰ",AS48="処遇加算Ⅰ"),1,"")</f>
        <v/>
      </c>
      <c r="CJ5" s="985"/>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3" t="s">
        <v>2389</v>
      </c>
      <c r="CF6" s="993"/>
      <c r="CG6" s="993"/>
      <c r="CH6" s="993"/>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174" t="s">
        <v>2388</v>
      </c>
      <c r="CF7" s="1174"/>
      <c r="CG7" s="1174"/>
      <c r="CH7" s="1174"/>
      <c r="CI7" s="984" t="str">
        <f>IF(AND(AH62=1,AD41=""),1,"")</f>
        <v/>
      </c>
      <c r="CJ7" s="985"/>
    </row>
    <row r="8" spans="1:88" ht="17.25" customHeight="1" thickBot="1">
      <c r="B8" s="1099" t="s">
        <v>2328</v>
      </c>
      <c r="C8" s="1100"/>
      <c r="D8" s="1100"/>
      <c r="E8" s="1100"/>
      <c r="F8" s="1100"/>
      <c r="G8" s="1100"/>
      <c r="H8" s="1100"/>
      <c r="I8" s="1100"/>
      <c r="J8" s="1100"/>
      <c r="K8" s="1100"/>
      <c r="L8" s="1100"/>
      <c r="M8" s="1100"/>
      <c r="N8" s="1100"/>
      <c r="O8" s="1100"/>
      <c r="P8" s="1100"/>
      <c r="Q8" s="1100"/>
      <c r="R8" s="1100"/>
      <c r="S8" s="1101"/>
      <c r="T8" s="1003" t="s">
        <v>14</v>
      </c>
      <c r="U8" s="1004"/>
      <c r="V8" s="1057" t="str">
        <f>IFERROR(IF(VLOOKUP(AS1,【参考】数式用2!E6:L23,3,FALSE)="","",VLOOKUP(AS1,【参考】数式用2!E6:L23,3,FALSE)),"")</f>
        <v/>
      </c>
      <c r="W8" s="1058"/>
      <c r="X8" s="1058"/>
      <c r="Y8" s="1058"/>
      <c r="Z8" s="1059"/>
      <c r="AA8" s="1038" t="str">
        <f>IFERROR(VLOOKUP(AS1,【参考】数式用2!E6:L23,4,FALSE),"")</f>
        <v/>
      </c>
      <c r="AB8" s="1038"/>
      <c r="AC8" s="1038"/>
      <c r="AD8" s="1038"/>
      <c r="AE8" s="1038"/>
      <c r="AF8" s="1038"/>
      <c r="AG8" s="1038"/>
      <c r="AH8" s="1038"/>
      <c r="AI8" s="1038"/>
      <c r="AJ8" s="1038"/>
      <c r="AK8" s="1038"/>
      <c r="AL8" s="1038"/>
      <c r="AM8" s="1038"/>
      <c r="AN8" s="1038"/>
      <c r="AO8" s="1038"/>
      <c r="AP8" s="1039"/>
      <c r="AS8" s="183"/>
      <c r="AT8" s="1168" t="str">
        <f>IF(L9="ベア加算","",IF(OR(V8="新加算Ⅰ",V8="新加算Ⅱ",V8="新加算Ⅲ",V8="新加算Ⅳ"),"○",""))</f>
        <v/>
      </c>
      <c r="AU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8" t="str">
        <f>IF(OR(V8="新加算Ⅰ",V8="新加算Ⅱ",V8="新加算Ⅲ",V8="新加算Ⅴ(１)",V8="新加算Ⅴ(３)",V8="新加算Ⅴ(８)"),"○","")</f>
        <v/>
      </c>
      <c r="AX8" s="1168" t="str">
        <f>IF(OR(V8="新加算Ⅰ",V8="新加算Ⅱ",V8="新加算Ⅴ(１)",V8="新加算Ⅴ(２)",V8="新加算Ⅴ(３)",V8="新加算Ⅴ(４)",V8="新加算Ⅴ(５)",V8="新加算Ⅴ(６)",V8="新加算Ⅴ(７)",V8="新加算Ⅴ(９)",V8="新加算Ⅴ(10)",V8="新加算Ⅴ(12)"),"○","")</f>
        <v/>
      </c>
      <c r="AY8" s="1168" t="str">
        <f>IF(OR(V8="新加算Ⅰ",V8="新加算Ⅴ(１)",V8="新加算Ⅴ(２)",V8="新加算Ⅴ(５)",V8="新加算Ⅴ(７)",V8="新加算Ⅴ(10)"),"○","")</f>
        <v/>
      </c>
      <c r="AZ8" s="1168" t="str">
        <f>IF(OR(V8="新加算Ⅰ",V8="新加算Ⅱ",V8="新加算Ⅴ(１)",V8="新加算Ⅴ(２)",V8="新加算Ⅴ(３)",V8="新加算Ⅴ(４)",V8="新加算Ⅴ(５)",V8="新加算Ⅴ(６)",V8="新加算Ⅴ(７)",V8="新加算Ⅴ(９)",V8="新加算Ⅴ(10)",V8="新加算Ⅴ(12)"),"○","")</f>
        <v/>
      </c>
      <c r="BA8" s="184"/>
      <c r="CE8" s="1174" t="s">
        <v>2388</v>
      </c>
      <c r="CF8" s="1174"/>
      <c r="CG8" s="1174"/>
      <c r="CH8" s="1174"/>
      <c r="CI8" s="984" t="str">
        <f>IF(AND(AP62=1,AL41=""),1,"")</f>
        <v/>
      </c>
      <c r="CJ8" s="985"/>
    </row>
    <row r="9" spans="1:88" ht="26.25" customHeight="1">
      <c r="B9" s="1102"/>
      <c r="C9" s="1103"/>
      <c r="D9" s="1103"/>
      <c r="E9" s="1103"/>
      <c r="F9" s="1104"/>
      <c r="G9" s="1105"/>
      <c r="H9" s="1106"/>
      <c r="I9" s="1106"/>
      <c r="J9" s="1106"/>
      <c r="K9" s="1107"/>
      <c r="L9" s="1108"/>
      <c r="M9" s="1109"/>
      <c r="N9" s="1109"/>
      <c r="O9" s="1109"/>
      <c r="P9" s="1110"/>
      <c r="Q9" s="1097" t="s">
        <v>2200</v>
      </c>
      <c r="R9" s="1098"/>
      <c r="S9" s="1098"/>
      <c r="T9" s="1003"/>
      <c r="U9" s="1004"/>
      <c r="V9" s="1060" t="str">
        <f>IFERROR(VLOOKUP(Y5,【参考】数式用!$A$5:$AB$27,MATCH(V8,【参考】数式用!$B$4:$AB$4,0)+1,FALSE),"")</f>
        <v/>
      </c>
      <c r="W9" s="1061"/>
      <c r="X9" s="1061"/>
      <c r="Y9" s="1061"/>
      <c r="Z9" s="1062"/>
      <c r="AA9" s="1040"/>
      <c r="AB9" s="1040"/>
      <c r="AC9" s="1040"/>
      <c r="AD9" s="1040"/>
      <c r="AE9" s="1040"/>
      <c r="AF9" s="1040"/>
      <c r="AG9" s="1040"/>
      <c r="AH9" s="1040"/>
      <c r="AI9" s="1040"/>
      <c r="AJ9" s="1040"/>
      <c r="AK9" s="1040"/>
      <c r="AL9" s="1040"/>
      <c r="AM9" s="1040"/>
      <c r="AN9" s="1040"/>
      <c r="AO9" s="1040"/>
      <c r="AP9" s="1041"/>
      <c r="AS9" s="183"/>
      <c r="AT9" s="1169"/>
      <c r="AU9" s="1169"/>
      <c r="AV9" s="1169"/>
      <c r="AW9" s="1169"/>
      <c r="AX9" s="1169"/>
      <c r="AY9" s="1169"/>
      <c r="AZ9" s="1169"/>
      <c r="BA9" s="184"/>
      <c r="CE9" s="993" t="s">
        <v>2388</v>
      </c>
      <c r="CF9" s="993"/>
      <c r="CG9" s="993"/>
      <c r="CH9" s="993"/>
      <c r="CI9" s="984" t="str">
        <f>IF(OR(AH62=1,AP62=1),1,"")</f>
        <v/>
      </c>
      <c r="CJ9" s="985"/>
    </row>
    <row r="10" spans="1:88" ht="11.25" customHeight="1">
      <c r="B10" s="1111" t="str">
        <f>IFERROR(VLOOKUP(Y5,【参考】数式用!$A$5:$J$27,MATCH(B9,【参考】数式用!$B$4:$J$4,0)+1,0),"")</f>
        <v/>
      </c>
      <c r="C10" s="1112"/>
      <c r="D10" s="1112"/>
      <c r="E10" s="1112"/>
      <c r="F10" s="1113"/>
      <c r="G10" s="1111" t="str">
        <f>IFERROR(VLOOKUP(Y5,【参考】数式用!$A$5:$J$27,MATCH(G9,【参考】数式用!$B$4:$J$4,0)+1,0),"")</f>
        <v/>
      </c>
      <c r="H10" s="1112"/>
      <c r="I10" s="1112"/>
      <c r="J10" s="1112"/>
      <c r="K10" s="1113"/>
      <c r="L10" s="1111" t="str">
        <f>IFERROR(VLOOKUP(Y5,【参考】数式用!$A$5:$J$27,MATCH(L9,【参考】数式用!$B$4:$J$4,0)+1,0),"")</f>
        <v/>
      </c>
      <c r="M10" s="1112"/>
      <c r="N10" s="1112"/>
      <c r="O10" s="1112"/>
      <c r="P10" s="1113"/>
      <c r="Q10" s="1117">
        <f>SUM(B10,G10,L10)</f>
        <v>0</v>
      </c>
      <c r="R10" s="1118"/>
      <c r="S10" s="11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3" t="s">
        <v>2391</v>
      </c>
      <c r="CF10" s="993"/>
      <c r="CG10" s="993"/>
      <c r="CH10" s="993"/>
      <c r="CI10" s="984">
        <f>IF(OR(AH63=1,AP63=1),1,0)</f>
        <v>0</v>
      </c>
      <c r="CJ10" s="985"/>
    </row>
    <row r="11" spans="1:88" s="194" customFormat="1" ht="20.25" customHeight="1" thickBot="1">
      <c r="B11" s="1114"/>
      <c r="C11" s="1115"/>
      <c r="D11" s="1115"/>
      <c r="E11" s="1115"/>
      <c r="F11" s="1116"/>
      <c r="G11" s="1114"/>
      <c r="H11" s="1115"/>
      <c r="I11" s="1115"/>
      <c r="J11" s="1115"/>
      <c r="K11" s="1116"/>
      <c r="L11" s="1114"/>
      <c r="M11" s="1115"/>
      <c r="N11" s="1115"/>
      <c r="O11" s="1115"/>
      <c r="P11" s="1116"/>
      <c r="Q11" s="1117"/>
      <c r="R11" s="1118"/>
      <c r="S11" s="1118"/>
      <c r="T11" s="1055"/>
      <c r="U11" s="1004"/>
      <c r="V11" s="1066" t="str">
        <f>IFERROR(IF(VLOOKUP(AS1,【参考】数式用2!E6:L23,5,FALSE)="","",VLOOKUP(AS1,【参考】数式用2!E6:L23,5,FALSE)),"")</f>
        <v/>
      </c>
      <c r="W11" s="1066"/>
      <c r="X11" s="1066"/>
      <c r="Y11" s="1066"/>
      <c r="Z11" s="1066"/>
      <c r="AA11" s="1038" t="str">
        <f>IFERROR(VLOOKUP(AS1,【参考】数式用2!E6:L23,6,FALSE),"")</f>
        <v/>
      </c>
      <c r="AB11" s="1038"/>
      <c r="AC11" s="1038"/>
      <c r="AD11" s="1038"/>
      <c r="AE11" s="1038"/>
      <c r="AF11" s="1038"/>
      <c r="AG11" s="1038"/>
      <c r="AH11" s="1038"/>
      <c r="AI11" s="1038"/>
      <c r="AJ11" s="1038"/>
      <c r="AK11" s="1038"/>
      <c r="AL11" s="1038"/>
      <c r="AM11" s="1038"/>
      <c r="AN11" s="1038"/>
      <c r="AO11" s="1038"/>
      <c r="AP11" s="1039"/>
      <c r="AS11" s="199"/>
      <c r="AT11" s="1168" t="str">
        <f>IF(L9="ベア加算","",IF(OR(V11="新加算Ⅰ",V11="新加算Ⅱ",V11="新加算Ⅲ",V11="新加算Ⅳ"),"○",""))</f>
        <v/>
      </c>
      <c r="AU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8" t="str">
        <f>IF(OR(V11="新加算Ⅰ",V11="新加算Ⅱ",V11="新加算Ⅲ",V11="新加算Ⅴ(１)",V11="新加算Ⅴ(３)",V11="新加算Ⅴ(８)"),"○","")</f>
        <v/>
      </c>
      <c r="AX11" s="1168" t="str">
        <f>IF(OR(V11="新加算Ⅰ",V11="新加算Ⅱ",V11="新加算Ⅴ(１)",V11="新加算Ⅴ(２)",V11="新加算Ⅴ(３)",V11="新加算Ⅴ(４)",V11="新加算Ⅴ(５)",V11="新加算Ⅴ(６)",V11="新加算Ⅴ(７)",V11="新加算Ⅴ(９)",V11="新加算Ⅴ(10)",V11="新加算Ⅴ(12)"),"○","")</f>
        <v/>
      </c>
      <c r="AY11" s="1168" t="str">
        <f>IF(OR(V11="新加算Ⅰ",V11="新加算Ⅴ(１)",V11="新加算Ⅴ(２)",V11="新加算Ⅴ(５)",V11="新加算Ⅴ(７)",V11="新加算Ⅴ(10)"),"○","")</f>
        <v/>
      </c>
      <c r="AZ11" s="1168"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7"/>
      <c r="D12" s="1087"/>
      <c r="E12" s="1087"/>
      <c r="F12" s="1087"/>
      <c r="G12" s="1087"/>
      <c r="H12" s="1087"/>
      <c r="I12" s="1087"/>
      <c r="J12" s="1087"/>
      <c r="K12" s="1087"/>
      <c r="L12" s="1087"/>
      <c r="M12" s="1087"/>
      <c r="N12" s="1087"/>
      <c r="O12" s="1087"/>
      <c r="P12" s="1087"/>
      <c r="Q12" s="1087"/>
      <c r="R12" s="1087"/>
      <c r="S12" s="1087"/>
      <c r="T12" s="1055"/>
      <c r="U12" s="1004"/>
      <c r="V12" s="1065" t="str">
        <f>IFERROR(VLOOKUP(Y5,【参考】数式用!$A$5:$AB$27,MATCH(V11,【参考】数式用!$B$4:$AB$4,0)+1,FALSE),"")</f>
        <v/>
      </c>
      <c r="W12" s="1065"/>
      <c r="X12" s="1065"/>
      <c r="Y12" s="1065"/>
      <c r="Z12" s="1065"/>
      <c r="AA12" s="1040"/>
      <c r="AB12" s="1040"/>
      <c r="AC12" s="1040"/>
      <c r="AD12" s="1040"/>
      <c r="AE12" s="1040"/>
      <c r="AF12" s="1040"/>
      <c r="AG12" s="1040"/>
      <c r="AH12" s="1040"/>
      <c r="AI12" s="1040"/>
      <c r="AJ12" s="1040"/>
      <c r="AK12" s="1040"/>
      <c r="AL12" s="1040"/>
      <c r="AM12" s="1040"/>
      <c r="AN12" s="1040"/>
      <c r="AO12" s="1040"/>
      <c r="AP12" s="1041"/>
      <c r="AS12" s="183"/>
      <c r="AT12" s="1169"/>
      <c r="AU12" s="1169"/>
      <c r="AV12" s="1169"/>
      <c r="AW12" s="1169"/>
      <c r="AX12" s="1169"/>
      <c r="AY12" s="1169"/>
      <c r="AZ12" s="1169"/>
      <c r="BA12" s="184"/>
    </row>
    <row r="13" spans="1:88" ht="12" customHeight="1">
      <c r="A13" s="178"/>
      <c r="B13" s="1128" t="s">
        <v>2288</v>
      </c>
      <c r="C13" s="1129"/>
      <c r="D13" s="1129"/>
      <c r="E13" s="1129"/>
      <c r="F13" s="1129"/>
      <c r="G13" s="1129"/>
      <c r="H13" s="1129"/>
      <c r="I13" s="1129"/>
      <c r="J13" s="1129"/>
      <c r="K13" s="1129"/>
      <c r="L13" s="1129"/>
      <c r="M13" s="1129"/>
      <c r="N13" s="1129"/>
      <c r="O13" s="1129"/>
      <c r="P13" s="1129"/>
      <c r="Q13" s="1129"/>
      <c r="R13" s="1129"/>
      <c r="S13" s="1130"/>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1"/>
      <c r="C14" s="1132"/>
      <c r="D14" s="1132"/>
      <c r="E14" s="1132"/>
      <c r="F14" s="1132"/>
      <c r="G14" s="1132"/>
      <c r="H14" s="1132"/>
      <c r="I14" s="1132"/>
      <c r="J14" s="1132"/>
      <c r="K14" s="1132"/>
      <c r="L14" s="1132"/>
      <c r="M14" s="1132"/>
      <c r="N14" s="1132"/>
      <c r="O14" s="1132"/>
      <c r="P14" s="1132"/>
      <c r="Q14" s="1132"/>
      <c r="R14" s="1132"/>
      <c r="S14" s="1133"/>
      <c r="U14" s="528"/>
      <c r="V14" s="1066" t="str">
        <f>IFERROR(IF(VLOOKUP(AS1,【参考】数式用2!E6:L23,7,FALSE)="","",VLOOKUP(AS1,【参考】数式用2!E6:L23,7,FALSE)),"")</f>
        <v/>
      </c>
      <c r="W14" s="1066"/>
      <c r="X14" s="1066"/>
      <c r="Y14" s="1066"/>
      <c r="Z14" s="1066"/>
      <c r="AA14" s="1048" t="str">
        <f>IFERROR(VLOOKUP(AS1,【参考】数式用2!E6:L23,8,FALSE),"")</f>
        <v/>
      </c>
      <c r="AB14" s="1038"/>
      <c r="AC14" s="1038"/>
      <c r="AD14" s="1038"/>
      <c r="AE14" s="1038"/>
      <c r="AF14" s="1038"/>
      <c r="AG14" s="1038"/>
      <c r="AH14" s="1038"/>
      <c r="AI14" s="1038"/>
      <c r="AJ14" s="1038"/>
      <c r="AK14" s="1038"/>
      <c r="AL14" s="1038"/>
      <c r="AM14" s="1038"/>
      <c r="AN14" s="1038"/>
      <c r="AO14" s="1038"/>
      <c r="AP14" s="1039"/>
      <c r="AS14" s="183"/>
      <c r="AT14" s="1168" t="str">
        <f>IF(L9="ベア加算","",IF(OR(V14="新加算Ⅰ",V14="新加算Ⅱ",V14="新加算Ⅲ",V14="新加算Ⅳ"),"○",""))</f>
        <v/>
      </c>
      <c r="AU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8" t="str">
        <f>IF(OR(V14="新加算Ⅰ",V14="新加算Ⅱ",V14="新加算Ⅲ",V14="新加算Ⅴ(１)",V14="新加算Ⅴ(３)",V14="新加算Ⅴ(８)"),"○","")</f>
        <v/>
      </c>
      <c r="AX14" s="1168" t="str">
        <f>IF(OR(V14="新加算Ⅰ",V14="新加算Ⅱ",V14="新加算Ⅴ(１)",V14="新加算Ⅴ(２)",V14="新加算Ⅴ(３)",V14="新加算Ⅴ(４)",V14="新加算Ⅴ(５)",V14="新加算Ⅴ(６)",V14="新加算Ⅴ(７)",V14="新加算Ⅴ(９)",V14="新加算Ⅴ(10)",V14="新加算Ⅴ(12)"),"○","")</f>
        <v/>
      </c>
      <c r="AY14" s="1168" t="str">
        <f>IF(OR(V14="新加算Ⅰ",V14="新加算Ⅴ(１)",V14="新加算Ⅴ(２)",V14="新加算Ⅴ(５)",V14="新加算Ⅴ(７)",V14="新加算Ⅴ(10)"),"○","")</f>
        <v/>
      </c>
      <c r="AZ14" s="1168"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9" t="s">
        <v>2282</v>
      </c>
      <c r="C15" s="1120"/>
      <c r="D15" s="147">
        <v>6</v>
      </c>
      <c r="E15" s="530" t="s">
        <v>2283</v>
      </c>
      <c r="F15" s="147">
        <v>4</v>
      </c>
      <c r="G15" s="530" t="s">
        <v>2284</v>
      </c>
      <c r="H15" s="1121" t="s">
        <v>2285</v>
      </c>
      <c r="I15" s="1121"/>
      <c r="J15" s="1134"/>
      <c r="K15" s="147">
        <v>7</v>
      </c>
      <c r="L15" s="530" t="s">
        <v>2283</v>
      </c>
      <c r="M15" s="147">
        <v>3</v>
      </c>
      <c r="N15" s="530" t="s">
        <v>2284</v>
      </c>
      <c r="O15" s="530" t="s">
        <v>2286</v>
      </c>
      <c r="P15" s="204">
        <f>(K15*12+M15)-(D15*12+F15)+1</f>
        <v>12</v>
      </c>
      <c r="Q15" s="1121" t="s">
        <v>2287</v>
      </c>
      <c r="R15" s="1121"/>
      <c r="S15" s="205" t="s">
        <v>74</v>
      </c>
      <c r="U15" s="528"/>
      <c r="V15" s="1122" t="str">
        <f>IFERROR(VLOOKUP(Y5,【参考】数式用!$A$5:$AB$27,MATCH(V14,【参考】数式用!$B$4:$AB$4,0)+1,FALSE),"")</f>
        <v/>
      </c>
      <c r="W15" s="1123"/>
      <c r="X15" s="1123"/>
      <c r="Y15" s="1123"/>
      <c r="Z15" s="1124"/>
      <c r="AA15" s="1049"/>
      <c r="AB15" s="1050"/>
      <c r="AC15" s="1050"/>
      <c r="AD15" s="1050"/>
      <c r="AE15" s="1050"/>
      <c r="AF15" s="1050"/>
      <c r="AG15" s="1050"/>
      <c r="AH15" s="1050"/>
      <c r="AI15" s="1050"/>
      <c r="AJ15" s="1050"/>
      <c r="AK15" s="1050"/>
      <c r="AL15" s="1050"/>
      <c r="AM15" s="1050"/>
      <c r="AN15" s="1050"/>
      <c r="AO15" s="1050"/>
      <c r="AP15" s="1051"/>
      <c r="AS15" s="183"/>
      <c r="AT15" s="1170"/>
      <c r="AU15" s="1170"/>
      <c r="AV15" s="1170"/>
      <c r="AW15" s="1170"/>
      <c r="AX15" s="1170"/>
      <c r="AY15" s="1170"/>
      <c r="AZ15" s="1170"/>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5"/>
      <c r="W16" s="1126"/>
      <c r="X16" s="1126"/>
      <c r="Y16" s="1126"/>
      <c r="Z16" s="1127"/>
      <c r="AA16" s="1052"/>
      <c r="AB16" s="1053"/>
      <c r="AC16" s="1053"/>
      <c r="AD16" s="1053"/>
      <c r="AE16" s="1053"/>
      <c r="AF16" s="1053"/>
      <c r="AG16" s="1053"/>
      <c r="AH16" s="1053"/>
      <c r="AI16" s="1053"/>
      <c r="AJ16" s="1053"/>
      <c r="AK16" s="1053"/>
      <c r="AL16" s="1053"/>
      <c r="AM16" s="1053"/>
      <c r="AN16" s="1053"/>
      <c r="AO16" s="1053"/>
      <c r="AP16" s="1054"/>
      <c r="AS16" s="183"/>
      <c r="AT16" s="1169"/>
      <c r="AU16" s="1169"/>
      <c r="AV16" s="1169"/>
      <c r="AW16" s="1169"/>
      <c r="AX16" s="1169"/>
      <c r="AY16" s="1169"/>
      <c r="AZ16" s="1169"/>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6" t="s">
        <v>2211</v>
      </c>
      <c r="C18" s="1146"/>
      <c r="D18" s="1146"/>
      <c r="E18" s="1146"/>
      <c r="F18" s="1146"/>
      <c r="G18" s="1146"/>
      <c r="H18" s="1146"/>
      <c r="I18" s="1146"/>
      <c r="J18" s="1146"/>
      <c r="K18" s="1146"/>
      <c r="L18" s="1146"/>
      <c r="M18" s="1146"/>
      <c r="N18" s="1146"/>
      <c r="O18" s="1146"/>
      <c r="P18" s="1146"/>
      <c r="Q18" s="1146"/>
      <c r="R18" s="1146"/>
      <c r="S18" s="1146"/>
      <c r="AI18" s="216"/>
      <c r="AJ18" s="216"/>
      <c r="AK18" s="216"/>
      <c r="AL18" s="216"/>
      <c r="AM18" s="216"/>
      <c r="AN18" s="216"/>
      <c r="AO18" s="216"/>
      <c r="AP18" s="216"/>
      <c r="AQ18" s="216"/>
    </row>
    <row r="19" spans="2:60" ht="6" customHeight="1" thickBot="1">
      <c r="B19" s="1146"/>
      <c r="C19" s="1146"/>
      <c r="D19" s="1146"/>
      <c r="E19" s="1146"/>
      <c r="F19" s="1146"/>
      <c r="G19" s="1146"/>
      <c r="H19" s="1146"/>
      <c r="I19" s="1146"/>
      <c r="J19" s="1146"/>
      <c r="K19" s="1146"/>
      <c r="L19" s="1146"/>
      <c r="M19" s="1146"/>
      <c r="N19" s="1146"/>
      <c r="O19" s="1146"/>
      <c r="P19" s="1146"/>
      <c r="Q19" s="1146"/>
      <c r="R19" s="1146"/>
      <c r="S19" s="1146"/>
      <c r="AI19" s="216"/>
      <c r="AJ19" s="216"/>
      <c r="AK19" s="216"/>
      <c r="AL19" s="216"/>
      <c r="AM19" s="216"/>
      <c r="AN19" s="216"/>
      <c r="AO19" s="216"/>
      <c r="AP19" s="216"/>
      <c r="AQ19" s="216"/>
    </row>
    <row r="20" spans="2:60" ht="12.95" customHeight="1">
      <c r="B20" s="1147"/>
      <c r="C20" s="1147"/>
      <c r="D20" s="1147"/>
      <c r="E20" s="1147"/>
      <c r="F20" s="1147"/>
      <c r="G20" s="1147"/>
      <c r="H20" s="1147"/>
      <c r="I20" s="1147"/>
      <c r="J20" s="1147"/>
      <c r="K20" s="1147"/>
      <c r="L20" s="1147"/>
      <c r="M20" s="1147"/>
      <c r="N20" s="1147"/>
      <c r="O20" s="1147"/>
      <c r="P20" s="1147"/>
      <c r="Q20" s="1147"/>
      <c r="R20" s="1147"/>
      <c r="S20" s="1147"/>
      <c r="T20" s="217"/>
      <c r="U20" s="178"/>
      <c r="V20" s="1056" t="s">
        <v>244</v>
      </c>
      <c r="W20" s="1056"/>
      <c r="X20" s="1056"/>
      <c r="Y20" s="1056"/>
      <c r="Z20" s="1056"/>
      <c r="AA20" s="191"/>
      <c r="AB20" s="191"/>
      <c r="AC20" s="1056" t="str">
        <f>IF(F15=4,"R6.4～R6.5",IF(F15=5,"R6.5",""))</f>
        <v>R6.4～R6.5</v>
      </c>
      <c r="AD20" s="1056"/>
      <c r="AE20" s="1056"/>
      <c r="AF20" s="1056"/>
      <c r="AG20" s="1056"/>
      <c r="AH20" s="1056"/>
      <c r="AI20" s="191"/>
      <c r="AJ20" s="191"/>
      <c r="AK20" s="1056" t="str">
        <f>IF(OR(F15=4,F15=5),"R6.6","R"&amp;D15&amp;"."&amp;F15)&amp;"～R"&amp;K15&amp;"."&amp;M15</f>
        <v>R6.6～R7.3</v>
      </c>
      <c r="AL20" s="1056"/>
      <c r="AM20" s="1056"/>
      <c r="AN20" s="1056"/>
      <c r="AO20" s="1056"/>
      <c r="AP20" s="105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81" t="s">
        <v>2295</v>
      </c>
      <c r="C21" s="1082"/>
      <c r="D21" s="1082"/>
      <c r="E21" s="1082"/>
      <c r="F21" s="1083"/>
      <c r="G21" s="1067" t="s">
        <v>245</v>
      </c>
      <c r="H21" s="1068"/>
      <c r="I21" s="1068"/>
      <c r="J21" s="1068"/>
      <c r="K21" s="1068"/>
      <c r="L21" s="1068"/>
      <c r="M21" s="1068"/>
      <c r="N21" s="1068"/>
      <c r="O21" s="1068"/>
      <c r="P21" s="1068"/>
      <c r="Q21" s="1068"/>
      <c r="R21" s="1068"/>
      <c r="S21" s="1068"/>
      <c r="T21" s="1069"/>
      <c r="U21" s="218"/>
      <c r="V21" s="526" t="str">
        <f>IFERROR(IF(L9="ベア加算","✓",""),"")</f>
        <v/>
      </c>
      <c r="W21" s="990" t="s">
        <v>16</v>
      </c>
      <c r="X21" s="990"/>
      <c r="Y21" s="990"/>
      <c r="Z21" s="990"/>
      <c r="AA21" s="1003" t="s">
        <v>14</v>
      </c>
      <c r="AB21" s="1004"/>
      <c r="AC21" s="220"/>
      <c r="AD21" s="1064" t="s">
        <v>16</v>
      </c>
      <c r="AE21" s="1064"/>
      <c r="AF21" s="1064"/>
      <c r="AG21" s="1064"/>
      <c r="AH21" s="1064"/>
      <c r="AI21" s="1003" t="s">
        <v>14</v>
      </c>
      <c r="AJ21" s="1004"/>
      <c r="AK21" s="221"/>
      <c r="AL21" s="1064" t="s">
        <v>16</v>
      </c>
      <c r="AM21" s="1064"/>
      <c r="AN21" s="1064"/>
      <c r="AO21" s="1064"/>
      <c r="AP21" s="1064"/>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84"/>
      <c r="C22" s="1085"/>
      <c r="D22" s="1085"/>
      <c r="E22" s="1085"/>
      <c r="F22" s="1086"/>
      <c r="G22" s="1071"/>
      <c r="H22" s="1072"/>
      <c r="I22" s="1072"/>
      <c r="J22" s="1072"/>
      <c r="K22" s="1072"/>
      <c r="L22" s="1072"/>
      <c r="M22" s="1072"/>
      <c r="N22" s="1072"/>
      <c r="O22" s="1072"/>
      <c r="P22" s="1072"/>
      <c r="Q22" s="1072"/>
      <c r="R22" s="1072"/>
      <c r="S22" s="1072"/>
      <c r="T22" s="1073"/>
      <c r="U22" s="218"/>
      <c r="V22" s="222" t="str">
        <f>IFERROR(IF(L9="ベア加算なし","✓",""),"")</f>
        <v/>
      </c>
      <c r="W22" s="1021" t="s">
        <v>17</v>
      </c>
      <c r="X22" s="990"/>
      <c r="Y22" s="1022"/>
      <c r="Z22" s="1023"/>
      <c r="AA22" s="1003"/>
      <c r="AB22" s="1004"/>
      <c r="AC22" s="220"/>
      <c r="AD22" s="990" t="s">
        <v>17</v>
      </c>
      <c r="AE22" s="990"/>
      <c r="AF22" s="990"/>
      <c r="AG22" s="990"/>
      <c r="AH22" s="990"/>
      <c r="AI22" s="1003"/>
      <c r="AJ22" s="1004"/>
      <c r="AK22" s="221"/>
      <c r="AL22" s="990" t="s">
        <v>17</v>
      </c>
      <c r="AM22" s="990"/>
      <c r="AN22" s="990"/>
      <c r="AO22" s="990"/>
      <c r="AP22" s="990"/>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1" t="s">
        <v>2219</v>
      </c>
      <c r="C24" s="1082"/>
      <c r="D24" s="1082"/>
      <c r="E24" s="1082"/>
      <c r="F24" s="1083"/>
      <c r="G24" s="1067" t="s">
        <v>246</v>
      </c>
      <c r="H24" s="1068"/>
      <c r="I24" s="1068"/>
      <c r="J24" s="1068"/>
      <c r="K24" s="1068"/>
      <c r="L24" s="1068"/>
      <c r="M24" s="1068"/>
      <c r="N24" s="1068"/>
      <c r="O24" s="1068"/>
      <c r="P24" s="1068"/>
      <c r="Q24" s="1068"/>
      <c r="R24" s="1068"/>
      <c r="S24" s="1068"/>
      <c r="T24" s="1069"/>
      <c r="U24" s="218"/>
      <c r="V24" s="526" t="str">
        <f>IFERROR(IF(OR(B9="処遇加算Ⅰ",B9="処遇加算Ⅱ"),"✓",""),"")</f>
        <v/>
      </c>
      <c r="W24" s="1143" t="s">
        <v>2254</v>
      </c>
      <c r="X24" s="1144"/>
      <c r="Y24" s="1144"/>
      <c r="Z24" s="1145"/>
      <c r="AA24" s="1003" t="s">
        <v>14</v>
      </c>
      <c r="AB24" s="1004"/>
      <c r="AC24" s="220"/>
      <c r="AD24" s="992" t="s">
        <v>16</v>
      </c>
      <c r="AE24" s="992"/>
      <c r="AF24" s="992"/>
      <c r="AG24" s="992"/>
      <c r="AH24" s="992"/>
      <c r="AI24" s="1003" t="s">
        <v>14</v>
      </c>
      <c r="AJ24" s="1004"/>
      <c r="AK24" s="220"/>
      <c r="AL24" s="992" t="s">
        <v>16</v>
      </c>
      <c r="AM24" s="992"/>
      <c r="AN24" s="992"/>
      <c r="AO24" s="992"/>
      <c r="AP24" s="992"/>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ustomHeight="1">
      <c r="B25" s="1165"/>
      <c r="C25" s="1166"/>
      <c r="D25" s="1166"/>
      <c r="E25" s="1166"/>
      <c r="F25" s="1167"/>
      <c r="G25" s="1049"/>
      <c r="H25" s="1050"/>
      <c r="I25" s="1050"/>
      <c r="J25" s="1050"/>
      <c r="K25" s="1050"/>
      <c r="L25" s="1050"/>
      <c r="M25" s="1050"/>
      <c r="N25" s="1050"/>
      <c r="O25" s="1050"/>
      <c r="P25" s="1050"/>
      <c r="Q25" s="1050"/>
      <c r="R25" s="1050"/>
      <c r="S25" s="1050"/>
      <c r="T25" s="1070"/>
      <c r="U25" s="218"/>
      <c r="V25" s="526" t="str">
        <f>IFERROR(IF(B9="処遇加算Ⅲ","✓",""),"")</f>
        <v/>
      </c>
      <c r="W25" s="1143" t="s">
        <v>21</v>
      </c>
      <c r="X25" s="1144"/>
      <c r="Y25" s="1144"/>
      <c r="Z25" s="1145"/>
      <c r="AA25" s="1003"/>
      <c r="AB25" s="1004"/>
      <c r="AC25" s="220"/>
      <c r="AD25" s="991" t="s">
        <v>19</v>
      </c>
      <c r="AE25" s="991"/>
      <c r="AF25" s="991"/>
      <c r="AG25" s="991"/>
      <c r="AH25" s="991"/>
      <c r="AI25" s="1003"/>
      <c r="AJ25" s="1004"/>
      <c r="AK25" s="221"/>
      <c r="AL25" s="991" t="s">
        <v>19</v>
      </c>
      <c r="AM25" s="991"/>
      <c r="AN25" s="991"/>
      <c r="AO25" s="991"/>
      <c r="AP25" s="991"/>
      <c r="AS25" s="997"/>
      <c r="AT25" s="998"/>
      <c r="AU25" s="998"/>
      <c r="AV25" s="998"/>
      <c r="AW25" s="998"/>
      <c r="AX25" s="998"/>
      <c r="AY25" s="998"/>
      <c r="AZ25" s="998"/>
      <c r="BA25" s="998"/>
      <c r="BB25" s="998"/>
      <c r="BC25" s="998"/>
      <c r="BD25" s="998"/>
      <c r="BE25" s="998"/>
      <c r="BF25" s="998"/>
      <c r="BG25" s="998"/>
      <c r="BH25" s="999"/>
    </row>
    <row r="26" spans="2:60" ht="18" customHeight="1" thickBot="1">
      <c r="B26" s="1084"/>
      <c r="C26" s="1085"/>
      <c r="D26" s="1085"/>
      <c r="E26" s="1085"/>
      <c r="F26" s="1086"/>
      <c r="G26" s="1071"/>
      <c r="H26" s="1072"/>
      <c r="I26" s="1072"/>
      <c r="J26" s="1072"/>
      <c r="K26" s="1072"/>
      <c r="L26" s="1072"/>
      <c r="M26" s="1072"/>
      <c r="N26" s="1072"/>
      <c r="O26" s="1072"/>
      <c r="P26" s="1072"/>
      <c r="Q26" s="1072"/>
      <c r="R26" s="1072"/>
      <c r="S26" s="1072"/>
      <c r="T26" s="1073"/>
      <c r="U26" s="192"/>
      <c r="V26" s="526" t="str">
        <f>IFERROR(IF(B9="処遇加算なし","✓",""),"")</f>
        <v/>
      </c>
      <c r="W26" s="1143" t="s">
        <v>2255</v>
      </c>
      <c r="X26" s="1144"/>
      <c r="Y26" s="1144"/>
      <c r="Z26" s="1145"/>
      <c r="AA26" s="1003"/>
      <c r="AB26" s="1004"/>
      <c r="AC26" s="220"/>
      <c r="AD26" s="992" t="s">
        <v>17</v>
      </c>
      <c r="AE26" s="992"/>
      <c r="AF26" s="992"/>
      <c r="AG26" s="992"/>
      <c r="AH26" s="992"/>
      <c r="AI26" s="1003"/>
      <c r="AJ26" s="1004"/>
      <c r="AK26" s="221"/>
      <c r="AL26" s="992" t="s">
        <v>17</v>
      </c>
      <c r="AM26" s="992"/>
      <c r="AN26" s="992"/>
      <c r="AO26" s="992"/>
      <c r="AP26" s="992"/>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1" t="s">
        <v>2220</v>
      </c>
      <c r="C28" s="1082"/>
      <c r="D28" s="1082"/>
      <c r="E28" s="1082"/>
      <c r="F28" s="1083"/>
      <c r="G28" s="1068" t="s">
        <v>2217</v>
      </c>
      <c r="H28" s="1068"/>
      <c r="I28" s="1068"/>
      <c r="J28" s="1068"/>
      <c r="K28" s="1068"/>
      <c r="L28" s="1068"/>
      <c r="M28" s="1068"/>
      <c r="N28" s="1068"/>
      <c r="O28" s="1068"/>
      <c r="P28" s="1068"/>
      <c r="Q28" s="1068"/>
      <c r="R28" s="1068"/>
      <c r="S28" s="1068"/>
      <c r="T28" s="1069"/>
      <c r="U28" s="218"/>
      <c r="V28" s="526" t="str">
        <f>IFERROR(IF(OR(B9="処遇加算Ⅰ",B9="処遇加算Ⅱ"),"✓",""),"")</f>
        <v/>
      </c>
      <c r="W28" s="1143" t="s">
        <v>2254</v>
      </c>
      <c r="X28" s="1144"/>
      <c r="Y28" s="1144"/>
      <c r="Z28" s="1145"/>
      <c r="AA28" s="1003" t="s">
        <v>14</v>
      </c>
      <c r="AB28" s="1004"/>
      <c r="AC28" s="220"/>
      <c r="AD28" s="992" t="s">
        <v>16</v>
      </c>
      <c r="AE28" s="992"/>
      <c r="AF28" s="992"/>
      <c r="AG28" s="992"/>
      <c r="AH28" s="992"/>
      <c r="AI28" s="1003" t="s">
        <v>14</v>
      </c>
      <c r="AJ28" s="1004"/>
      <c r="AK28" s="220"/>
      <c r="AL28" s="992" t="s">
        <v>16</v>
      </c>
      <c r="AM28" s="992"/>
      <c r="AN28" s="992"/>
      <c r="AO28" s="992"/>
      <c r="AP28" s="992"/>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65"/>
      <c r="C29" s="1166"/>
      <c r="D29" s="1166"/>
      <c r="E29" s="1166"/>
      <c r="F29" s="1167"/>
      <c r="G29" s="1050"/>
      <c r="H29" s="1050"/>
      <c r="I29" s="1050"/>
      <c r="J29" s="1050"/>
      <c r="K29" s="1050"/>
      <c r="L29" s="1050"/>
      <c r="M29" s="1050"/>
      <c r="N29" s="1050"/>
      <c r="O29" s="1050"/>
      <c r="P29" s="1050"/>
      <c r="Q29" s="1050"/>
      <c r="R29" s="1050"/>
      <c r="S29" s="1050"/>
      <c r="T29" s="1070"/>
      <c r="U29" s="218"/>
      <c r="V29" s="526" t="str">
        <f>IFERROR(IF(B9="処遇加算Ⅲ","✓",""),"")</f>
        <v/>
      </c>
      <c r="W29" s="1143" t="s">
        <v>21</v>
      </c>
      <c r="X29" s="1144"/>
      <c r="Y29" s="1144"/>
      <c r="Z29" s="1145"/>
      <c r="AA29" s="1003"/>
      <c r="AB29" s="1004"/>
      <c r="AC29" s="220"/>
      <c r="AD29" s="991" t="s">
        <v>19</v>
      </c>
      <c r="AE29" s="991"/>
      <c r="AF29" s="991"/>
      <c r="AG29" s="991"/>
      <c r="AH29" s="991"/>
      <c r="AI29" s="1003"/>
      <c r="AJ29" s="1004"/>
      <c r="AK29" s="221"/>
      <c r="AL29" s="991" t="s">
        <v>19</v>
      </c>
      <c r="AM29" s="991"/>
      <c r="AN29" s="991"/>
      <c r="AO29" s="991"/>
      <c r="AP29" s="991"/>
      <c r="AS29" s="997"/>
      <c r="AT29" s="998"/>
      <c r="AU29" s="998"/>
      <c r="AV29" s="998"/>
      <c r="AW29" s="998"/>
      <c r="AX29" s="998"/>
      <c r="AY29" s="998"/>
      <c r="AZ29" s="998"/>
      <c r="BA29" s="998"/>
      <c r="BB29" s="998"/>
      <c r="BC29" s="998"/>
      <c r="BD29" s="998"/>
      <c r="BE29" s="998"/>
      <c r="BF29" s="998"/>
      <c r="BG29" s="998"/>
      <c r="BH29" s="999"/>
    </row>
    <row r="30" spans="2:60" ht="18" customHeight="1" thickBot="1">
      <c r="B30" s="1084"/>
      <c r="C30" s="1085"/>
      <c r="D30" s="1085"/>
      <c r="E30" s="1085"/>
      <c r="F30" s="1086"/>
      <c r="G30" s="1072"/>
      <c r="H30" s="1072"/>
      <c r="I30" s="1072"/>
      <c r="J30" s="1072"/>
      <c r="K30" s="1072"/>
      <c r="L30" s="1072"/>
      <c r="M30" s="1072"/>
      <c r="N30" s="1072"/>
      <c r="O30" s="1072"/>
      <c r="P30" s="1072"/>
      <c r="Q30" s="1072"/>
      <c r="R30" s="1072"/>
      <c r="S30" s="1072"/>
      <c r="T30" s="1073"/>
      <c r="U30" s="192"/>
      <c r="V30" s="526" t="str">
        <f>IFERROR(IF(B9="処遇加算なし","✓",""),"")</f>
        <v/>
      </c>
      <c r="W30" s="1143" t="s">
        <v>2255</v>
      </c>
      <c r="X30" s="1144"/>
      <c r="Y30" s="1144"/>
      <c r="Z30" s="1145"/>
      <c r="AA30" s="1003"/>
      <c r="AB30" s="1004"/>
      <c r="AC30" s="220"/>
      <c r="AD30" s="992" t="s">
        <v>17</v>
      </c>
      <c r="AE30" s="992"/>
      <c r="AF30" s="992"/>
      <c r="AG30" s="992"/>
      <c r="AH30" s="992"/>
      <c r="AI30" s="1003"/>
      <c r="AJ30" s="1004"/>
      <c r="AK30" s="221"/>
      <c r="AL30" s="992" t="s">
        <v>17</v>
      </c>
      <c r="AM30" s="992"/>
      <c r="AN30" s="992"/>
      <c r="AO30" s="992"/>
      <c r="AP30" s="992"/>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1" t="s">
        <v>2221</v>
      </c>
      <c r="C32" s="1151"/>
      <c r="D32" s="1151"/>
      <c r="E32" s="1151"/>
      <c r="F32" s="1151"/>
      <c r="G32" s="1020" t="s">
        <v>2218</v>
      </c>
      <c r="H32" s="1020"/>
      <c r="I32" s="1020"/>
      <c r="J32" s="1020"/>
      <c r="K32" s="1020"/>
      <c r="L32" s="1020"/>
      <c r="M32" s="1020"/>
      <c r="N32" s="1020"/>
      <c r="O32" s="1020"/>
      <c r="P32" s="1020"/>
      <c r="Q32" s="1020"/>
      <c r="R32" s="1020"/>
      <c r="S32" s="1020"/>
      <c r="T32" s="1020"/>
      <c r="U32" s="218"/>
      <c r="V32" s="526" t="str">
        <f>IFERROR(IF(B9="処遇加算Ⅰ","✓",""),"")</f>
        <v/>
      </c>
      <c r="W32" s="1021" t="s">
        <v>16</v>
      </c>
      <c r="X32" s="1022"/>
      <c r="Y32" s="1022"/>
      <c r="Z32" s="1023"/>
      <c r="AA32" s="1055" t="s">
        <v>14</v>
      </c>
      <c r="AB32" s="1004"/>
      <c r="AC32" s="220"/>
      <c r="AD32" s="992" t="s">
        <v>16</v>
      </c>
      <c r="AE32" s="992"/>
      <c r="AF32" s="992"/>
      <c r="AG32" s="992"/>
      <c r="AH32" s="992"/>
      <c r="AI32" s="1055" t="s">
        <v>14</v>
      </c>
      <c r="AJ32" s="1004"/>
      <c r="AK32" s="220"/>
      <c r="AL32" s="992" t="s">
        <v>16</v>
      </c>
      <c r="AM32" s="992"/>
      <c r="AN32" s="992"/>
      <c r="AO32" s="992"/>
      <c r="AP32" s="992"/>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151"/>
      <c r="C33" s="1151"/>
      <c r="D33" s="1151"/>
      <c r="E33" s="1151"/>
      <c r="F33" s="1151"/>
      <c r="G33" s="1020"/>
      <c r="H33" s="1020"/>
      <c r="I33" s="1020"/>
      <c r="J33" s="1020"/>
      <c r="K33" s="1020"/>
      <c r="L33" s="1020"/>
      <c r="M33" s="1020"/>
      <c r="N33" s="1020"/>
      <c r="O33" s="1020"/>
      <c r="P33" s="1020"/>
      <c r="Q33" s="1020"/>
      <c r="R33" s="1020"/>
      <c r="S33" s="1020"/>
      <c r="T33" s="1020"/>
      <c r="U33" s="218"/>
      <c r="V33" s="526" t="str">
        <f>IFERROR(IF(AND(B9&lt;&gt;"",B9&lt;&gt;"処遇加算Ⅰ"),"✓",""),"")</f>
        <v/>
      </c>
      <c r="W33" s="1021" t="s">
        <v>17</v>
      </c>
      <c r="X33" s="1022"/>
      <c r="Y33" s="1022"/>
      <c r="Z33" s="1023"/>
      <c r="AA33" s="1055"/>
      <c r="AB33" s="1004"/>
      <c r="AC33" s="220"/>
      <c r="AD33" s="1025" t="s">
        <v>19</v>
      </c>
      <c r="AE33" s="1025"/>
      <c r="AF33" s="1025"/>
      <c r="AG33" s="1025"/>
      <c r="AH33" s="1025"/>
      <c r="AI33" s="1055"/>
      <c r="AJ33" s="1004"/>
      <c r="AK33" s="230"/>
      <c r="AL33" s="991" t="s">
        <v>19</v>
      </c>
      <c r="AM33" s="991"/>
      <c r="AN33" s="991"/>
      <c r="AO33" s="991"/>
      <c r="AP33" s="991"/>
      <c r="AS33" s="997"/>
      <c r="AT33" s="998"/>
      <c r="AU33" s="998"/>
      <c r="AV33" s="998"/>
      <c r="AW33" s="998"/>
      <c r="AX33" s="998"/>
      <c r="AY33" s="998"/>
      <c r="AZ33" s="998"/>
      <c r="BA33" s="998"/>
      <c r="BB33" s="998"/>
      <c r="BC33" s="998"/>
      <c r="BD33" s="998"/>
      <c r="BE33" s="998"/>
      <c r="BF33" s="998"/>
      <c r="BG33" s="998"/>
      <c r="BH33" s="999"/>
    </row>
    <row r="34" spans="2:82" ht="15" customHeight="1" thickBot="1">
      <c r="B34" s="1151"/>
      <c r="C34" s="1151"/>
      <c r="D34" s="1151"/>
      <c r="E34" s="1151"/>
      <c r="F34" s="1151"/>
      <c r="G34" s="1020"/>
      <c r="H34" s="1020"/>
      <c r="I34" s="1020"/>
      <c r="J34" s="1020"/>
      <c r="K34" s="1020"/>
      <c r="L34" s="1020"/>
      <c r="M34" s="1020"/>
      <c r="N34" s="1020"/>
      <c r="O34" s="1020"/>
      <c r="P34" s="1020"/>
      <c r="Q34" s="1020"/>
      <c r="R34" s="1020"/>
      <c r="S34" s="1020"/>
      <c r="T34" s="1020"/>
      <c r="U34" s="192"/>
      <c r="V34" s="225"/>
      <c r="W34" s="197"/>
      <c r="X34" s="197"/>
      <c r="Y34" s="197"/>
      <c r="Z34" s="197"/>
      <c r="AA34" s="1055"/>
      <c r="AB34" s="1004"/>
      <c r="AC34" s="220"/>
      <c r="AD34" s="990" t="s">
        <v>17</v>
      </c>
      <c r="AE34" s="990"/>
      <c r="AF34" s="990"/>
      <c r="AG34" s="990"/>
      <c r="AH34" s="990"/>
      <c r="AI34" s="1055"/>
      <c r="AJ34" s="1004"/>
      <c r="AK34" s="220"/>
      <c r="AL34" s="990" t="s">
        <v>17</v>
      </c>
      <c r="AM34" s="990"/>
      <c r="AN34" s="990"/>
      <c r="AO34" s="990"/>
      <c r="AP34" s="990"/>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1" t="s">
        <v>2222</v>
      </c>
      <c r="C36" s="1151"/>
      <c r="D36" s="1151"/>
      <c r="E36" s="1151"/>
      <c r="F36" s="1151"/>
      <c r="G36" s="1024" t="s">
        <v>2263</v>
      </c>
      <c r="H36" s="1024"/>
      <c r="I36" s="1024"/>
      <c r="J36" s="1024"/>
      <c r="K36" s="1024"/>
      <c r="L36" s="1024"/>
      <c r="M36" s="1024"/>
      <c r="N36" s="1024"/>
      <c r="O36" s="1024"/>
      <c r="P36" s="1024"/>
      <c r="Q36" s="1024"/>
      <c r="R36" s="1024"/>
      <c r="S36" s="1024"/>
      <c r="T36" s="1024"/>
      <c r="U36" s="218"/>
      <c r="V36" s="526" t="str">
        <f>IFERROR(IF(OR(G9="特定加算Ⅰ",G9="特定加算Ⅱ"),"✓",""),"")</f>
        <v/>
      </c>
      <c r="W36" s="1021" t="s">
        <v>16</v>
      </c>
      <c r="X36" s="1022"/>
      <c r="Y36" s="1022"/>
      <c r="Z36" s="1023"/>
      <c r="AA36" s="1003" t="s">
        <v>14</v>
      </c>
      <c r="AB36" s="1004"/>
      <c r="AC36" s="220"/>
      <c r="AD36" s="990" t="s">
        <v>16</v>
      </c>
      <c r="AE36" s="990"/>
      <c r="AF36" s="990"/>
      <c r="AG36" s="990"/>
      <c r="AH36" s="990"/>
      <c r="AI36" s="1003" t="s">
        <v>14</v>
      </c>
      <c r="AJ36" s="1004"/>
      <c r="AK36" s="220"/>
      <c r="AL36" s="990" t="s">
        <v>16</v>
      </c>
      <c r="AM36" s="990"/>
      <c r="AN36" s="990"/>
      <c r="AO36" s="990"/>
      <c r="AP36" s="990"/>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151"/>
      <c r="C37" s="1151"/>
      <c r="D37" s="1151"/>
      <c r="E37" s="1151"/>
      <c r="F37" s="1151"/>
      <c r="G37" s="1024"/>
      <c r="H37" s="1024"/>
      <c r="I37" s="1024"/>
      <c r="J37" s="1024"/>
      <c r="K37" s="1024"/>
      <c r="L37" s="1024"/>
      <c r="M37" s="1024"/>
      <c r="N37" s="1024"/>
      <c r="O37" s="1024"/>
      <c r="P37" s="1024"/>
      <c r="Q37" s="1024"/>
      <c r="R37" s="1024"/>
      <c r="S37" s="1024"/>
      <c r="T37" s="1024"/>
      <c r="U37" s="218"/>
      <c r="V37" s="526" t="str">
        <f>IFERROR(IF(G9="特定加算なし","✓",""),"")</f>
        <v/>
      </c>
      <c r="W37" s="1021" t="s">
        <v>17</v>
      </c>
      <c r="X37" s="1022"/>
      <c r="Y37" s="1022"/>
      <c r="Z37" s="1023"/>
      <c r="AA37" s="1003"/>
      <c r="AB37" s="1004"/>
      <c r="AC37" s="986" t="s">
        <v>2369</v>
      </c>
      <c r="AD37" s="987"/>
      <c r="AE37" s="987"/>
      <c r="AF37" s="987"/>
      <c r="AG37" s="988"/>
      <c r="AH37" s="989"/>
      <c r="AI37" s="1003"/>
      <c r="AJ37" s="1004"/>
      <c r="AK37" s="986" t="s">
        <v>2369</v>
      </c>
      <c r="AL37" s="987"/>
      <c r="AM37" s="987"/>
      <c r="AN37" s="987"/>
      <c r="AO37" s="988"/>
      <c r="AP37" s="989"/>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151"/>
      <c r="C38" s="1151"/>
      <c r="D38" s="1151"/>
      <c r="E38" s="1151"/>
      <c r="F38" s="1151"/>
      <c r="G38" s="1024"/>
      <c r="H38" s="1024"/>
      <c r="I38" s="1024"/>
      <c r="J38" s="1024"/>
      <c r="K38" s="1024"/>
      <c r="L38" s="1024"/>
      <c r="M38" s="1024"/>
      <c r="N38" s="1024"/>
      <c r="O38" s="1024"/>
      <c r="P38" s="1024"/>
      <c r="Q38" s="1024"/>
      <c r="R38" s="1024"/>
      <c r="S38" s="1024"/>
      <c r="T38" s="1024"/>
      <c r="U38" s="218"/>
      <c r="Z38" s="233"/>
      <c r="AA38" s="1055"/>
      <c r="AB38" s="1004"/>
      <c r="AC38" s="220"/>
      <c r="AD38" s="990" t="s">
        <v>17</v>
      </c>
      <c r="AE38" s="990"/>
      <c r="AF38" s="990"/>
      <c r="AG38" s="990"/>
      <c r="AH38" s="990"/>
      <c r="AI38" s="1003"/>
      <c r="AJ38" s="1004"/>
      <c r="AK38" s="220"/>
      <c r="AL38" s="990" t="s">
        <v>17</v>
      </c>
      <c r="AM38" s="990"/>
      <c r="AN38" s="990"/>
      <c r="AO38" s="990"/>
      <c r="AP38" s="990"/>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1" t="s">
        <v>2223</v>
      </c>
      <c r="C40" s="1151"/>
      <c r="D40" s="1151"/>
      <c r="E40" s="1151"/>
      <c r="F40" s="1151"/>
      <c r="G40" s="1020" t="str">
        <f>IFERROR(VLOOKUP(Y5,【参考】数式用!AS5:AT27,2,0),"")</f>
        <v/>
      </c>
      <c r="H40" s="1020"/>
      <c r="I40" s="1020"/>
      <c r="J40" s="1020"/>
      <c r="K40" s="1020"/>
      <c r="L40" s="1020"/>
      <c r="M40" s="1020"/>
      <c r="N40" s="1020"/>
      <c r="O40" s="1020"/>
      <c r="P40" s="1020"/>
      <c r="Q40" s="1020"/>
      <c r="R40" s="1020"/>
      <c r="S40" s="1020"/>
      <c r="T40" s="1020"/>
      <c r="U40" s="192"/>
      <c r="V40" s="526" t="str">
        <f>IFERROR(IF(G9="特定加算Ⅰ","✓",""),"")</f>
        <v/>
      </c>
      <c r="W40" s="1021" t="s">
        <v>16</v>
      </c>
      <c r="X40" s="1022"/>
      <c r="Y40" s="1022"/>
      <c r="Z40" s="1023"/>
      <c r="AA40" s="1003" t="s">
        <v>14</v>
      </c>
      <c r="AB40" s="1004"/>
      <c r="AC40" s="220"/>
      <c r="AD40" s="990" t="s">
        <v>16</v>
      </c>
      <c r="AE40" s="990"/>
      <c r="AF40" s="990"/>
      <c r="AG40" s="990"/>
      <c r="AH40" s="990"/>
      <c r="AI40" s="1003" t="s">
        <v>14</v>
      </c>
      <c r="AJ40" s="1004"/>
      <c r="AK40" s="220"/>
      <c r="AL40" s="990" t="s">
        <v>16</v>
      </c>
      <c r="AM40" s="990"/>
      <c r="AN40" s="990"/>
      <c r="AO40" s="990"/>
      <c r="AP40" s="990"/>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151"/>
      <c r="C41" s="1151"/>
      <c r="D41" s="1151"/>
      <c r="E41" s="1151"/>
      <c r="F41" s="1151"/>
      <c r="G41" s="1020"/>
      <c r="H41" s="1020"/>
      <c r="I41" s="1020"/>
      <c r="J41" s="1020"/>
      <c r="K41" s="1020"/>
      <c r="L41" s="1020"/>
      <c r="M41" s="1020"/>
      <c r="N41" s="1020"/>
      <c r="O41" s="1020"/>
      <c r="P41" s="1020"/>
      <c r="Q41" s="1020"/>
      <c r="R41" s="1020"/>
      <c r="S41" s="1020"/>
      <c r="T41" s="1020"/>
      <c r="U41" s="192"/>
      <c r="V41" s="526" t="str">
        <f>IFERROR(IF(OR(G9="特定加算Ⅱ",G9="特定加算なし"),"✓",""),"")</f>
        <v/>
      </c>
      <c r="W41" s="1021" t="s">
        <v>17</v>
      </c>
      <c r="X41" s="1022"/>
      <c r="Y41" s="1022"/>
      <c r="Z41" s="1023"/>
      <c r="AA41" s="1003"/>
      <c r="AB41" s="1004"/>
      <c r="AC41" s="234" t="s">
        <v>90</v>
      </c>
      <c r="AD41" s="1032"/>
      <c r="AE41" s="1033"/>
      <c r="AF41" s="1033"/>
      <c r="AG41" s="1033"/>
      <c r="AH41" s="1034"/>
      <c r="AI41" s="1003"/>
      <c r="AJ41" s="1004"/>
      <c r="AK41" s="234" t="s">
        <v>90</v>
      </c>
      <c r="AL41" s="1032"/>
      <c r="AM41" s="1033"/>
      <c r="AN41" s="1033"/>
      <c r="AO41" s="1033"/>
      <c r="AP41" s="1034"/>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151"/>
      <c r="C42" s="1151"/>
      <c r="D42" s="1151"/>
      <c r="E42" s="1151"/>
      <c r="F42" s="1151"/>
      <c r="G42" s="1020"/>
      <c r="H42" s="1020"/>
      <c r="I42" s="1020"/>
      <c r="J42" s="1020"/>
      <c r="K42" s="1020"/>
      <c r="L42" s="1020"/>
      <c r="M42" s="1020"/>
      <c r="N42" s="1020"/>
      <c r="O42" s="1020"/>
      <c r="P42" s="1020"/>
      <c r="Q42" s="1020"/>
      <c r="R42" s="1020"/>
      <c r="S42" s="1020"/>
      <c r="T42" s="1020"/>
      <c r="U42" s="192"/>
      <c r="V42" s="185"/>
      <c r="W42" s="235"/>
      <c r="X42" s="235"/>
      <c r="Y42" s="235"/>
      <c r="Z42" s="235"/>
      <c r="AA42" s="529"/>
      <c r="AB42" s="529"/>
      <c r="AC42" s="236"/>
      <c r="AD42" s="990" t="s">
        <v>17</v>
      </c>
      <c r="AE42" s="990"/>
      <c r="AF42" s="990"/>
      <c r="AG42" s="990"/>
      <c r="AH42" s="990"/>
      <c r="AI42" s="529"/>
      <c r="AJ42" s="529"/>
      <c r="AK42" s="236"/>
      <c r="AL42" s="990" t="s">
        <v>17</v>
      </c>
      <c r="AM42" s="990"/>
      <c r="AN42" s="990"/>
      <c r="AO42" s="990"/>
      <c r="AP42" s="990"/>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1" t="s">
        <v>2224</v>
      </c>
      <c r="C44" s="1151"/>
      <c r="D44" s="1151"/>
      <c r="E44" s="1151"/>
      <c r="F44" s="1151"/>
      <c r="G44" s="1020" t="s">
        <v>2161</v>
      </c>
      <c r="H44" s="1020"/>
      <c r="I44" s="1020"/>
      <c r="J44" s="1020"/>
      <c r="K44" s="1020"/>
      <c r="L44" s="1020"/>
      <c r="M44" s="1020"/>
      <c r="N44" s="1020"/>
      <c r="O44" s="1020"/>
      <c r="P44" s="1020"/>
      <c r="Q44" s="1020"/>
      <c r="R44" s="1020"/>
      <c r="S44" s="1020"/>
      <c r="T44" s="1020"/>
      <c r="U44" s="218"/>
      <c r="V44" s="526" t="str">
        <f>IFERROR(IF(OR(G9="特定加算Ⅰ",G9="特定加算Ⅱ"),"✓",""),"")</f>
        <v/>
      </c>
      <c r="W44" s="1021" t="s">
        <v>16</v>
      </c>
      <c r="X44" s="1022"/>
      <c r="Y44" s="1022"/>
      <c r="Z44" s="1023"/>
      <c r="AA44" s="1003" t="s">
        <v>14</v>
      </c>
      <c r="AB44" s="1004"/>
      <c r="AC44" s="220"/>
      <c r="AD44" s="990" t="s">
        <v>16</v>
      </c>
      <c r="AE44" s="990"/>
      <c r="AF44" s="990"/>
      <c r="AG44" s="990"/>
      <c r="AH44" s="990"/>
      <c r="AI44" s="1003" t="s">
        <v>14</v>
      </c>
      <c r="AJ44" s="1004"/>
      <c r="AK44" s="220"/>
      <c r="AL44" s="990" t="s">
        <v>16</v>
      </c>
      <c r="AM44" s="990"/>
      <c r="AN44" s="990"/>
      <c r="AO44" s="990"/>
      <c r="AP44" s="990"/>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151"/>
      <c r="C45" s="1151"/>
      <c r="D45" s="1151"/>
      <c r="E45" s="1151"/>
      <c r="F45" s="1151"/>
      <c r="G45" s="1020"/>
      <c r="H45" s="1020"/>
      <c r="I45" s="1020"/>
      <c r="J45" s="1020"/>
      <c r="K45" s="1020"/>
      <c r="L45" s="1020"/>
      <c r="M45" s="1020"/>
      <c r="N45" s="1020"/>
      <c r="O45" s="1020"/>
      <c r="P45" s="1020"/>
      <c r="Q45" s="1020"/>
      <c r="R45" s="1020"/>
      <c r="S45" s="1020"/>
      <c r="T45" s="1020"/>
      <c r="U45" s="218"/>
      <c r="V45" s="526" t="str">
        <f>IFERROR(IF(G9="特定加算なし","✓",""),"")</f>
        <v/>
      </c>
      <c r="W45" s="1021" t="s">
        <v>17</v>
      </c>
      <c r="X45" s="1022"/>
      <c r="Y45" s="1022"/>
      <c r="Z45" s="1023"/>
      <c r="AA45" s="1003"/>
      <c r="AB45" s="1004"/>
      <c r="AC45" s="220"/>
      <c r="AD45" s="990" t="s">
        <v>17</v>
      </c>
      <c r="AE45" s="990"/>
      <c r="AF45" s="990"/>
      <c r="AG45" s="990"/>
      <c r="AH45" s="990"/>
      <c r="AI45" s="1003"/>
      <c r="AJ45" s="1004"/>
      <c r="AK45" s="220"/>
      <c r="AL45" s="990" t="s">
        <v>17</v>
      </c>
      <c r="AM45" s="990"/>
      <c r="AN45" s="990"/>
      <c r="AO45" s="990"/>
      <c r="AP45" s="990"/>
      <c r="AS45" s="1000"/>
      <c r="AT45" s="1001"/>
      <c r="AU45" s="1001"/>
      <c r="AV45" s="1001"/>
      <c r="AW45" s="1001"/>
      <c r="AX45" s="1001"/>
      <c r="AY45" s="1001"/>
      <c r="AZ45" s="1001"/>
      <c r="BA45" s="1001"/>
      <c r="BB45" s="1001"/>
      <c r="BC45" s="1001"/>
      <c r="BD45" s="1001"/>
      <c r="BE45" s="1001"/>
      <c r="BF45" s="1001"/>
      <c r="BG45" s="1001"/>
      <c r="BH45" s="1002"/>
      <c r="BO45" s="238"/>
    </row>
    <row r="46" spans="2:82" ht="11.25" customHeight="1">
      <c r="B46" s="224"/>
      <c r="AJ46" s="239"/>
      <c r="AK46" s="239"/>
      <c r="AL46" s="239"/>
      <c r="AM46" s="239"/>
      <c r="AN46" s="239"/>
      <c r="AO46" s="239"/>
      <c r="AP46" s="239"/>
    </row>
    <row r="47" spans="2:82" ht="21" customHeight="1">
      <c r="B47" s="1146" t="s">
        <v>2317</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8"/>
      <c r="C48" s="1149"/>
      <c r="D48" s="1149"/>
      <c r="E48" s="1149"/>
      <c r="F48" s="1150"/>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1003" t="s">
        <v>14</v>
      </c>
      <c r="AB48" s="1004"/>
      <c r="AC48" s="1164" t="str">
        <f>IF(OR(F15=4,F15=5),"R6.6","R"&amp;D15&amp;"."&amp;F15)&amp;"～R"&amp;K15&amp;"."&amp;M15</f>
        <v>R6.6～R7.3</v>
      </c>
      <c r="AD48" s="1164"/>
      <c r="AE48" s="1164"/>
      <c r="AF48" s="1164"/>
      <c r="AG48" s="1164"/>
      <c r="AH48" s="1164"/>
      <c r="AS48" s="1012" t="str">
        <f>IFERROR(IF(AND(OR(AP58=1,AP58=2),OR(AP59=1,AP59=2),OR(AP60=1,AP60=2)),"処遇加算Ⅰ",IF(AND(OR(AP58=1,AP58=2),OR(AP59=1,AP59=2),OR(AP60=0,AP60=3)),"処遇加算Ⅱ",IF(OR(OR(AP58=1,AP58=2),OR(AP59=1,AP59=2)),"処遇加算Ⅲ",""))),"")</f>
        <v/>
      </c>
      <c r="AT48" s="1012"/>
      <c r="AU48" s="1012"/>
      <c r="AV48" s="1012"/>
      <c r="AW48" s="1012" t="str">
        <f>IFERROR(IF(AND(AP61=1,AP62=1,AP63=1),"特定加算Ⅰ",IF(AND(AP61=1,AP62=2,AP63=1),"特定加算Ⅱ",IF(OR(AP61=2,AP62=2,AP63=2),"特定加算なし",""))),"")</f>
        <v>特定加算なし</v>
      </c>
      <c r="AX48" s="1012"/>
      <c r="AY48" s="1012"/>
      <c r="AZ48" s="1012"/>
      <c r="BA48" s="1012" t="str">
        <f>IFERROR(IF(OR(L9="ベア加算",AND(L9="ベア加算なし",AP57=1)),"ベア加算",IF(AP57=2,"ベア加算なし","")),"")</f>
        <v/>
      </c>
      <c r="BB48" s="1012"/>
      <c r="BC48" s="1012"/>
      <c r="BD48" s="1012"/>
      <c r="BE48" s="1013" t="str">
        <f>AS48&amp;AW48&amp;BA48</f>
        <v>特定加算なし</v>
      </c>
      <c r="BF48" s="1013"/>
      <c r="BG48" s="1013"/>
      <c r="BH48" s="1013"/>
      <c r="BI48" s="1013"/>
      <c r="BJ48" s="1013"/>
      <c r="BK48" s="1013"/>
      <c r="BL48" s="1013"/>
      <c r="BM48" s="1013"/>
      <c r="BN48" s="1013"/>
      <c r="BO48" s="1013"/>
      <c r="BP48" s="1013"/>
      <c r="BQ48" s="241"/>
      <c r="BR48" s="241"/>
      <c r="BS48" s="241"/>
      <c r="BT48" s="241"/>
      <c r="BU48" s="241"/>
      <c r="BV48" s="241"/>
      <c r="BW48" s="241"/>
      <c r="BX48" s="241"/>
      <c r="BY48" s="241"/>
      <c r="BZ48" s="241"/>
      <c r="CD48" s="242"/>
    </row>
    <row r="49" spans="2:82" ht="18" customHeight="1">
      <c r="B49" s="1152" t="s">
        <v>2163</v>
      </c>
      <c r="C49" s="1153"/>
      <c r="D49" s="1153"/>
      <c r="E49" s="1153"/>
      <c r="F49" s="1154"/>
      <c r="G49" s="1137" t="str">
        <f>IFERROR(IF(AND(OR(AH58=1,AH58=2),OR(AH59=1,AH59=2),OR(AH60=1,AH60=2)),"処遇加算Ⅰ",IF(AND(OR(AH58=1,AH58=2),OR(AH59=1,AH59=2),OR(AH60=0,AH60=3)),"処遇加算Ⅱ",IF(OR(OR(AH58=1,AH58=2),OR(AH59=1,AH59=2)),"処遇加算Ⅲ",""))),"")</f>
        <v/>
      </c>
      <c r="H49" s="1138"/>
      <c r="I49" s="1138"/>
      <c r="J49" s="1138"/>
      <c r="K49" s="1163"/>
      <c r="L49" s="1137" t="str">
        <f>IFERROR(IF(G9="","",IF(AND(AH61=1,AH62=1,AH63=1),"特定加算Ⅰ",IF(AND(AH61=1,AH62=2,AH63=1),"特定加算Ⅱ",IF(OR(AH61=2,AH62=2,AH63=2),"特定加算なし","")))),"")</f>
        <v/>
      </c>
      <c r="M49" s="1138"/>
      <c r="N49" s="1138"/>
      <c r="O49" s="1138"/>
      <c r="P49" s="1139"/>
      <c r="Q49" s="1140" t="str">
        <f>IFERROR(IF(OR(L9="ベア加算",AND(L9="ベア加算なし",AH57=1)),"ベア加算",IF(AH57=2,"ベア加算なし","")),"")</f>
        <v/>
      </c>
      <c r="R49" s="1138"/>
      <c r="S49" s="1138"/>
      <c r="T49" s="1138"/>
      <c r="U49" s="1139"/>
      <c r="V49" s="1141" t="s">
        <v>12</v>
      </c>
      <c r="W49" s="1142"/>
      <c r="X49" s="1142"/>
      <c r="Y49" s="1142"/>
      <c r="Z49" s="1142"/>
      <c r="AA49" s="1055"/>
      <c r="AB49" s="1055"/>
      <c r="AC49" s="1035" t="str">
        <f>IFERROR(VLOOKUP(BE48,【参考】数式用2!E6:F23,2,FALSE),"")</f>
        <v/>
      </c>
      <c r="AD49" s="1036"/>
      <c r="AE49" s="1036"/>
      <c r="AF49" s="1036"/>
      <c r="AG49" s="1036"/>
      <c r="AH49" s="1037"/>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52" t="s">
        <v>2164</v>
      </c>
      <c r="C50" s="1153"/>
      <c r="D50" s="1153"/>
      <c r="E50" s="1153"/>
      <c r="F50" s="1154"/>
      <c r="G50" s="1158" t="str">
        <f>IFERROR(VLOOKUP(Y5,【参考】数式用!$A$5:$J$27,MATCH(G49,【参考】数式用!$B$4:$J$4,0)+1,0),"")</f>
        <v/>
      </c>
      <c r="H50" s="1159"/>
      <c r="I50" s="1159"/>
      <c r="J50" s="1159"/>
      <c r="K50" s="1160"/>
      <c r="L50" s="1158" t="str">
        <f>IFERROR(VLOOKUP(Y5,【参考】数式用!$A$5:$J$27,MATCH(L49,【参考】数式用!$B$4:$J$4,0)+1,0),"")</f>
        <v/>
      </c>
      <c r="M50" s="1159"/>
      <c r="N50" s="1159"/>
      <c r="O50" s="1159"/>
      <c r="P50" s="1161"/>
      <c r="Q50" s="1162" t="str">
        <f>IFERROR(VLOOKUP(Y5,【参考】数式用!$A$5:$J$27,MATCH(Q49,【参考】数式用!$B$4:$J$4,0)+1,0),"")</f>
        <v/>
      </c>
      <c r="R50" s="1159"/>
      <c r="S50" s="1159"/>
      <c r="T50" s="1159"/>
      <c r="U50" s="1161"/>
      <c r="V50" s="1117">
        <f>SUM(G50,L50,Q50)</f>
        <v>0</v>
      </c>
      <c r="W50" s="1118"/>
      <c r="X50" s="1118"/>
      <c r="Y50" s="1118"/>
      <c r="Z50" s="1118"/>
      <c r="AA50" s="1055"/>
      <c r="AB50" s="1055"/>
      <c r="AC50" s="1171" t="str">
        <f>IFERROR(VLOOKUP(Y5,【参考】数式用!$A$5:$AB$27,MATCH(AC49,【参考】数式用!$B$4:$AB$4,0)+1,FALSE),"")</f>
        <v/>
      </c>
      <c r="AD50" s="1172"/>
      <c r="AE50" s="1172"/>
      <c r="AF50" s="1172"/>
      <c r="AG50" s="1172"/>
      <c r="AH50" s="1173"/>
      <c r="AS50" s="1010" t="s">
        <v>2195</v>
      </c>
      <c r="AT50" s="1010"/>
      <c r="AU50" s="1010"/>
      <c r="AV50" s="1010"/>
      <c r="AW50" s="1010" t="s">
        <v>2196</v>
      </c>
      <c r="AX50" s="1010"/>
      <c r="AY50" s="1010"/>
      <c r="AZ50" s="1010"/>
      <c r="BA50" s="1010" t="s">
        <v>15</v>
      </c>
      <c r="BB50" s="1010"/>
      <c r="BC50" s="1010"/>
      <c r="BD50" s="1010"/>
      <c r="BE50" s="1010" t="s">
        <v>2197</v>
      </c>
      <c r="BF50" s="1010"/>
      <c r="BG50" s="1010"/>
      <c r="BH50" s="1010"/>
      <c r="BI50" s="1010" t="s">
        <v>2200</v>
      </c>
      <c r="BJ50" s="1010"/>
      <c r="BK50" s="1010"/>
      <c r="BL50" s="1010"/>
      <c r="BM50" s="241"/>
      <c r="BN50" s="1010" t="s">
        <v>2199</v>
      </c>
      <c r="BO50" s="1010"/>
      <c r="BP50" s="1010"/>
      <c r="BQ50" s="1010"/>
      <c r="BR50" s="1010"/>
      <c r="BS50" s="1010"/>
      <c r="BT50" s="241"/>
      <c r="BV50" s="1175" t="s">
        <v>2202</v>
      </c>
      <c r="BW50" s="1176"/>
      <c r="BX50" s="1176"/>
      <c r="BY50" s="1176"/>
      <c r="BZ50" s="1176"/>
      <c r="CA50" s="1177"/>
      <c r="CD50" s="242"/>
    </row>
    <row r="51" spans="2:82" ht="17.25" customHeight="1">
      <c r="B51" s="1155" t="s">
        <v>2294</v>
      </c>
      <c r="C51" s="1156"/>
      <c r="D51" s="1156"/>
      <c r="E51" s="1156"/>
      <c r="F51" s="1157"/>
      <c r="G51" s="1028" t="str">
        <f>IFERROR(ROUNDDOWN(ROUND(AM5*G50,0)*P5,0)*H53,"")</f>
        <v/>
      </c>
      <c r="H51" s="1028"/>
      <c r="I51" s="1028"/>
      <c r="J51" s="1028"/>
      <c r="K51" s="148" t="s">
        <v>2289</v>
      </c>
      <c r="L51" s="1027" t="str">
        <f>IFERROR(ROUNDDOWN(ROUND(AM5*L50,0)*P5,0)*H53,"")</f>
        <v/>
      </c>
      <c r="M51" s="1028"/>
      <c r="N51" s="1028"/>
      <c r="O51" s="1028"/>
      <c r="P51" s="148" t="s">
        <v>2289</v>
      </c>
      <c r="Q51" s="1027" t="str">
        <f>IFERROR(ROUNDDOWN(ROUND(AM5*Q50,0)*P5,0)*H53,"")</f>
        <v/>
      </c>
      <c r="R51" s="1028"/>
      <c r="S51" s="1028"/>
      <c r="T51" s="1028"/>
      <c r="U51" s="149" t="s">
        <v>2289</v>
      </c>
      <c r="V51" s="1135">
        <f>IFERROR(SUM(G51,L51,Q51),"")</f>
        <v>0</v>
      </c>
      <c r="W51" s="1136"/>
      <c r="X51" s="1136"/>
      <c r="Y51" s="1136"/>
      <c r="Z51" s="150" t="s">
        <v>2289</v>
      </c>
      <c r="AB51" s="151"/>
      <c r="AC51" s="1027" t="str">
        <f>IFERROR(ROUNDDOWN(ROUND(AM5*AC50,0)*P5,0)*AD53,"")</f>
        <v/>
      </c>
      <c r="AD51" s="1028"/>
      <c r="AE51" s="1028"/>
      <c r="AF51" s="1028"/>
      <c r="AG51" s="1028"/>
      <c r="AH51" s="149" t="s">
        <v>2289</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1178">
        <f>IF(AND(Q49="ベア加算なし",BA48="ベア加算"),ROUNDDOWN(ROUND(AM5*VLOOKUP(Y5,【参考】数式用!$A$5:$AB$27,9,FALSE),0)*P5,0)*AD53,0)</f>
        <v>0</v>
      </c>
      <c r="BW51" s="1179"/>
      <c r="BX51" s="1179"/>
      <c r="BY51" s="1179"/>
      <c r="BZ51" s="1179"/>
      <c r="CA51" s="1180"/>
      <c r="CD51" s="242"/>
    </row>
    <row r="52" spans="2:82" ht="13.5" customHeight="1">
      <c r="B52" s="1155"/>
      <c r="C52" s="1156"/>
      <c r="D52" s="1156"/>
      <c r="E52" s="1156"/>
      <c r="F52" s="1157"/>
      <c r="G52" s="1031" t="str">
        <f>IFERROR("("&amp;TEXT(G51/H53,"#,##0円")&amp;"/月)","")</f>
        <v/>
      </c>
      <c r="H52" s="1026"/>
      <c r="I52" s="1026"/>
      <c r="J52" s="1026"/>
      <c r="K52" s="1026"/>
      <c r="L52" s="1026" t="str">
        <f>IFERROR("("&amp;TEXT(L51/H53,"#,##0円")&amp;"/月)","")</f>
        <v/>
      </c>
      <c r="M52" s="1026"/>
      <c r="N52" s="1026"/>
      <c r="O52" s="1026"/>
      <c r="P52" s="1026"/>
      <c r="Q52" s="1026" t="str">
        <f>IFERROR("("&amp;TEXT(Q51/H53,"#,##0円")&amp;"/月)","")</f>
        <v/>
      </c>
      <c r="R52" s="1026"/>
      <c r="S52" s="1026"/>
      <c r="T52" s="1026"/>
      <c r="U52" s="1026"/>
      <c r="V52" s="1026" t="str">
        <f>IFERROR("("&amp;TEXT(V51/H53,"#,##0円")&amp;"/月)","")</f>
        <v>(0円/月)</v>
      </c>
      <c r="W52" s="1026"/>
      <c r="X52" s="1026"/>
      <c r="Y52" s="1026"/>
      <c r="Z52" s="1026"/>
      <c r="AB52" s="151"/>
      <c r="AC52" s="1029" t="str">
        <f>IFERROR("("&amp;TEXT(AC51/AD53,"#,##0円")&amp;"/月)","")</f>
        <v/>
      </c>
      <c r="AD52" s="1030"/>
      <c r="AE52" s="1030"/>
      <c r="AF52" s="1030"/>
      <c r="AG52" s="1030"/>
      <c r="AH52" s="103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13" t="s">
        <v>244</v>
      </c>
      <c r="V56" s="1013"/>
      <c r="W56" s="1013"/>
      <c r="X56" s="1013"/>
      <c r="Y56" s="1013"/>
      <c r="Z56" s="1013"/>
      <c r="AA56" s="245"/>
      <c r="AB56" s="249"/>
      <c r="AC56" s="1013" t="str">
        <f>IF(F15=4,"R6.4～R6.5",IF(F15=5,"R6.5",""))</f>
        <v>R6.4～R6.5</v>
      </c>
      <c r="AD56" s="1013"/>
      <c r="AE56" s="1013"/>
      <c r="AF56" s="1013"/>
      <c r="AG56" s="1013"/>
      <c r="AH56" s="1013"/>
      <c r="AI56" s="250"/>
      <c r="AJ56" s="249"/>
      <c r="AK56" s="1013" t="str">
        <f>IF(OR(F15=4,F15=5),"R6.6","R"&amp;D15&amp;"."&amp;F15)&amp;"～R"&amp;K15&amp;"."&amp;M15</f>
        <v>R6.6～R7.3</v>
      </c>
      <c r="AL56" s="1013"/>
      <c r="AM56" s="1013"/>
      <c r="AN56" s="1013"/>
      <c r="AO56" s="1013"/>
      <c r="AP56" s="1013"/>
      <c r="AQ56" s="245"/>
      <c r="AR56" s="245"/>
      <c r="AS56" s="1016" t="s">
        <v>2420</v>
      </c>
      <c r="AT56" s="1016"/>
      <c r="AU56" s="1016"/>
      <c r="AV56" s="1016"/>
      <c r="AW56" s="1016" t="s">
        <v>2419</v>
      </c>
      <c r="AX56" s="1016"/>
      <c r="AY56" s="1016"/>
      <c r="AZ56" s="1016"/>
    </row>
    <row r="57" spans="2:82" ht="15.95" customHeight="1">
      <c r="U57" s="1010" t="s">
        <v>2203</v>
      </c>
      <c r="V57" s="1010"/>
      <c r="W57" s="1010"/>
      <c r="X57" s="1010"/>
      <c r="Y57" s="1010"/>
      <c r="Z57" s="527" t="str">
        <f>IF(AND(B9&lt;&gt;"処遇加算なし",F15=4),IF(V21="✓",1,IF(V22="✓",2,"")),"")</f>
        <v/>
      </c>
      <c r="AA57" s="245"/>
      <c r="AB57" s="249"/>
      <c r="AC57" s="1010" t="s">
        <v>2203</v>
      </c>
      <c r="AD57" s="1010"/>
      <c r="AE57" s="1010"/>
      <c r="AF57" s="1010"/>
      <c r="AG57" s="1010"/>
      <c r="AH57" s="170">
        <f>IF(AND(F15&lt;&gt;4,F15&lt;&gt;5),0,IF(AT8="○",1,0))</f>
        <v>0</v>
      </c>
      <c r="AI57" s="253"/>
      <c r="AJ57" s="249"/>
      <c r="AK57" s="1010" t="s">
        <v>2203</v>
      </c>
      <c r="AL57" s="1010"/>
      <c r="AM57" s="1010"/>
      <c r="AN57" s="1010"/>
      <c r="AO57" s="1010"/>
      <c r="AP57" s="170">
        <f>IF(AT8="○",1,0)</f>
        <v>0</v>
      </c>
      <c r="AQ57" s="245"/>
      <c r="AR57" s="245"/>
      <c r="AS57" s="1009"/>
      <c r="AT57" s="1009"/>
      <c r="AU57" s="1009"/>
      <c r="AV57" s="1009"/>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19" t="s">
        <v>2204</v>
      </c>
      <c r="V58" s="1019"/>
      <c r="W58" s="1019"/>
      <c r="X58" s="1019"/>
      <c r="Y58" s="1019"/>
      <c r="Z58" s="527" t="str">
        <f>IF(AND(B9&lt;&gt;"処遇加算なし",F15=4),IF(V24="✓",1,IF(V25="✓",2,IF(V26="✓",3,""))),"")</f>
        <v/>
      </c>
      <c r="AA58" s="245"/>
      <c r="AB58" s="249"/>
      <c r="AC58" s="1019" t="s">
        <v>2204</v>
      </c>
      <c r="AD58" s="1019"/>
      <c r="AE58" s="1019"/>
      <c r="AF58" s="1019"/>
      <c r="AG58" s="1019"/>
      <c r="AH58" s="170">
        <f>IF(AND(F15&lt;&gt;4,F15&lt;&gt;5),0,IF(AU8="○",1,3))</f>
        <v>3</v>
      </c>
      <c r="AI58" s="253"/>
      <c r="AJ58" s="249"/>
      <c r="AK58" s="1019" t="s">
        <v>2204</v>
      </c>
      <c r="AL58" s="1019"/>
      <c r="AM58" s="1019"/>
      <c r="AN58" s="1019"/>
      <c r="AO58" s="1019"/>
      <c r="AP58" s="170">
        <f>IF(AU8="○",1,3)</f>
        <v>3</v>
      </c>
      <c r="AQ58" s="245"/>
      <c r="AR58" s="245"/>
      <c r="AS58" s="1010" t="str">
        <f>IF(OR(AND(Z58=1,AH58=3),AND(Z58=1,AP58=3),AND(Z58=2,AH58=3,AH59=3),AND(Z58=2,AP58=3,AP59=3)),"○","")</f>
        <v/>
      </c>
      <c r="AT58" s="1010"/>
      <c r="AU58" s="1010"/>
      <c r="AV58" s="1010"/>
      <c r="AW58" s="1010" t="str">
        <f>IF(OR(AND(Z58=1,AH58=2),AND(Z58=1,AP58=2),AND(Z58=2,AH58=2,AH59=2),AND(Z58=2,AP58=2,AP59=2)),"○","")</f>
        <v/>
      </c>
      <c r="AX58" s="1010"/>
      <c r="AY58" s="1010"/>
      <c r="AZ58" s="1010"/>
      <c r="BD58" s="251"/>
      <c r="BF58" s="251"/>
      <c r="BG58" s="251"/>
      <c r="BH58" s="251"/>
      <c r="BI58" s="251"/>
      <c r="BJ58" s="251"/>
      <c r="BK58" s="251"/>
      <c r="BL58" s="251"/>
      <c r="BM58" s="251"/>
      <c r="BN58" s="251"/>
      <c r="BO58" s="251"/>
      <c r="BP58" s="251"/>
      <c r="BQ58" s="251"/>
      <c r="BR58" s="251"/>
      <c r="BS58" s="251"/>
      <c r="BT58" s="251"/>
      <c r="BV58" s="254"/>
    </row>
    <row r="59" spans="2:82" ht="15.95" customHeight="1">
      <c r="U59" s="1019" t="s">
        <v>2205</v>
      </c>
      <c r="V59" s="1019"/>
      <c r="W59" s="1019"/>
      <c r="X59" s="1019"/>
      <c r="Y59" s="1019"/>
      <c r="Z59" s="527" t="str">
        <f>IF(AND(B9&lt;&gt;"処遇加算なし",F15=4),IF(V28="✓",1,IF(V29="✓",2,IF(V30="✓",3,""))),"")</f>
        <v/>
      </c>
      <c r="AA59" s="245"/>
      <c r="AB59" s="249"/>
      <c r="AC59" s="1019" t="s">
        <v>2205</v>
      </c>
      <c r="AD59" s="1019"/>
      <c r="AE59" s="1019"/>
      <c r="AF59" s="1019"/>
      <c r="AG59" s="1019"/>
      <c r="AH59" s="170">
        <f>IF(AND(F15&lt;&gt;4,F15&lt;&gt;5),0,IF(AV8="○",1,3))</f>
        <v>3</v>
      </c>
      <c r="AI59" s="253"/>
      <c r="AJ59" s="249"/>
      <c r="AK59" s="1019" t="s">
        <v>2205</v>
      </c>
      <c r="AL59" s="1019"/>
      <c r="AM59" s="1019"/>
      <c r="AN59" s="1019"/>
      <c r="AO59" s="1019"/>
      <c r="AP59" s="170">
        <f>IF(AV8="○",1,3)</f>
        <v>3</v>
      </c>
      <c r="AQ59" s="245"/>
      <c r="AR59" s="245"/>
      <c r="AS59" s="1010" t="str">
        <f>IF(OR(AND(Z59=1,AH59=3),AND(Z59=1,AP59=3),AND(Z59=2,AH58=3,AH59=3),AND(Z59=2,AP58=3,AP59=3)),"○","")</f>
        <v/>
      </c>
      <c r="AT59" s="1010"/>
      <c r="AU59" s="1010"/>
      <c r="AV59" s="1010"/>
      <c r="AW59" s="1010" t="str">
        <f>IF(OR(AND(Z59=1,AH58=2),AND(Z59=1,AP58=2),AND(Z59=2,AH58=2,AH59=2),AND(Z59=2,AP58=2,AP59=2)),"○","")</f>
        <v/>
      </c>
      <c r="AX59" s="1010"/>
      <c r="AY59" s="1010"/>
      <c r="AZ59" s="1010"/>
      <c r="BD59" s="251"/>
      <c r="BF59" s="251"/>
      <c r="BG59" s="251"/>
      <c r="BH59" s="251"/>
      <c r="BI59" s="251"/>
      <c r="BJ59" s="251"/>
      <c r="BK59" s="251"/>
      <c r="BL59" s="251"/>
      <c r="BM59" s="251"/>
      <c r="BN59" s="251"/>
      <c r="BO59" s="251"/>
      <c r="BP59" s="251"/>
      <c r="BQ59" s="251"/>
      <c r="BR59" s="251"/>
      <c r="BS59" s="251"/>
      <c r="BT59" s="251"/>
      <c r="BV59" s="254"/>
    </row>
    <row r="60" spans="2:82" ht="15.95" customHeight="1">
      <c r="U60" s="1019" t="s">
        <v>2206</v>
      </c>
      <c r="V60" s="1019"/>
      <c r="W60" s="1019"/>
      <c r="X60" s="1019"/>
      <c r="Y60" s="1019"/>
      <c r="Z60" s="527" t="str">
        <f>IF(AND(B9&lt;&gt;"処遇加算なし",F15=4),IF(V32="✓",1,IF(V33="✓",2,"")),"")</f>
        <v/>
      </c>
      <c r="AA60" s="245"/>
      <c r="AB60" s="249"/>
      <c r="AC60" s="1019" t="s">
        <v>2206</v>
      </c>
      <c r="AD60" s="1019"/>
      <c r="AE60" s="1019"/>
      <c r="AF60" s="1019"/>
      <c r="AG60" s="1019"/>
      <c r="AH60" s="170">
        <f>IF(AND(F15&lt;&gt;4,F15&lt;&gt;5),0,IF(AW8="○",1,3))</f>
        <v>3</v>
      </c>
      <c r="AI60" s="253"/>
      <c r="AJ60" s="249"/>
      <c r="AK60" s="1019" t="s">
        <v>2206</v>
      </c>
      <c r="AL60" s="1019"/>
      <c r="AM60" s="1019"/>
      <c r="AN60" s="1019"/>
      <c r="AO60" s="1019"/>
      <c r="AP60" s="170">
        <f>IF(AW8="○",1,3)</f>
        <v>3</v>
      </c>
      <c r="AQ60" s="245"/>
      <c r="AR60" s="245"/>
      <c r="AS60" s="1011" t="str">
        <f>IF(OR(AND(Z60=1,AH60=3),AND(Z60=1,AP60=3)),"○","")</f>
        <v/>
      </c>
      <c r="AT60" s="1011"/>
      <c r="AU60" s="1011"/>
      <c r="AV60" s="1011"/>
      <c r="AW60" s="1011" t="str">
        <f>IF(OR(AND(Z60=1,AH60=2),AND(Z60=1,AP60=2)),"○","")</f>
        <v/>
      </c>
      <c r="AX60" s="1011"/>
      <c r="AY60" s="1011"/>
      <c r="AZ60" s="1011"/>
      <c r="BD60" s="251"/>
      <c r="BF60" s="251"/>
      <c r="BG60" s="251"/>
      <c r="BH60" s="251"/>
      <c r="BI60" s="251"/>
      <c r="BJ60" s="251"/>
      <c r="BK60" s="251"/>
      <c r="BL60" s="251"/>
      <c r="BM60" s="251"/>
      <c r="BN60" s="251"/>
      <c r="BO60" s="251"/>
      <c r="BP60" s="251"/>
      <c r="BQ60" s="251"/>
      <c r="BR60" s="251"/>
      <c r="BS60" s="251"/>
      <c r="BT60" s="251"/>
      <c r="BV60" s="254"/>
    </row>
    <row r="61" spans="2:82" ht="15.95" customHeight="1">
      <c r="U61" s="1019" t="s">
        <v>2207</v>
      </c>
      <c r="V61" s="1019"/>
      <c r="W61" s="1019"/>
      <c r="X61" s="1019"/>
      <c r="Y61" s="1019"/>
      <c r="Z61" s="527" t="str">
        <f>IF(AND(B9&lt;&gt;"処遇加算なし",F15=4),IF(V36="✓",1,IF(V37="✓",2,"")),"")</f>
        <v/>
      </c>
      <c r="AA61" s="245"/>
      <c r="AB61" s="249"/>
      <c r="AC61" s="1019" t="s">
        <v>2207</v>
      </c>
      <c r="AD61" s="1019"/>
      <c r="AE61" s="1019"/>
      <c r="AF61" s="1019"/>
      <c r="AG61" s="1019"/>
      <c r="AH61" s="170">
        <f>IF(AND(F15&lt;&gt;4,F15&lt;&gt;5),0,IF(AX8="○",1,2))</f>
        <v>2</v>
      </c>
      <c r="AI61" s="253"/>
      <c r="AJ61" s="249"/>
      <c r="AK61" s="1019" t="s">
        <v>2207</v>
      </c>
      <c r="AL61" s="1019"/>
      <c r="AM61" s="1019"/>
      <c r="AN61" s="1019"/>
      <c r="AO61" s="1019"/>
      <c r="AP61" s="170">
        <f>IF(AX8="○",1,2)</f>
        <v>2</v>
      </c>
      <c r="AQ61" s="245"/>
      <c r="AR61" s="245"/>
      <c r="AS61" s="1010" t="str">
        <f>IF(OR(AND(Z61=1,AH61=2),AND(Z61=1,AP61=2)),"○","")</f>
        <v/>
      </c>
      <c r="AT61" s="1010"/>
      <c r="AU61" s="1010"/>
      <c r="AV61" s="1010"/>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19" t="s">
        <v>2208</v>
      </c>
      <c r="V62" s="1019"/>
      <c r="W62" s="1019"/>
      <c r="X62" s="1019"/>
      <c r="Y62" s="1019"/>
      <c r="Z62" s="527" t="str">
        <f>IF(AND(B9&lt;&gt;"処遇加算なし",F15=4),IF(V40="✓",1,IF(V41="✓",2,"")),"")</f>
        <v/>
      </c>
      <c r="AA62" s="245"/>
      <c r="AB62" s="249"/>
      <c r="AC62" s="1019" t="s">
        <v>2208</v>
      </c>
      <c r="AD62" s="1019"/>
      <c r="AE62" s="1019"/>
      <c r="AF62" s="1019"/>
      <c r="AG62" s="1019"/>
      <c r="AH62" s="170">
        <f>IF(AND(F15&lt;&gt;4,F15&lt;&gt;5),0,IF(AY8="○",1,2))</f>
        <v>2</v>
      </c>
      <c r="AI62" s="253"/>
      <c r="AJ62" s="249"/>
      <c r="AK62" s="1019" t="s">
        <v>2208</v>
      </c>
      <c r="AL62" s="1019"/>
      <c r="AM62" s="1019"/>
      <c r="AN62" s="1019"/>
      <c r="AO62" s="1019"/>
      <c r="AP62" s="170">
        <f>IF(AY8="○",1,2)</f>
        <v>2</v>
      </c>
      <c r="AQ62" s="245"/>
      <c r="AR62" s="245"/>
      <c r="AS62" s="1010" t="str">
        <f>IF(OR(AND(Z62=1,AH62=2),AND(Z62=1,AP62=2)),"○","")</f>
        <v/>
      </c>
      <c r="AT62" s="1010"/>
      <c r="AU62" s="1010"/>
      <c r="AV62" s="1010"/>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10" t="s">
        <v>2209</v>
      </c>
      <c r="V63" s="1010"/>
      <c r="W63" s="1010"/>
      <c r="X63" s="1010"/>
      <c r="Y63" s="1010"/>
      <c r="Z63" s="527" t="str">
        <f>IF(AND(B9&lt;&gt;"処遇加算なし",F15=4),IF(V44="✓",1,IF(V45="✓",2,"")),"")</f>
        <v/>
      </c>
      <c r="AA63" s="245"/>
      <c r="AB63" s="249"/>
      <c r="AC63" s="1010" t="s">
        <v>2209</v>
      </c>
      <c r="AD63" s="1010"/>
      <c r="AE63" s="1010"/>
      <c r="AF63" s="1010"/>
      <c r="AG63" s="1010"/>
      <c r="AH63" s="170">
        <f>IF(AND(F15&lt;&gt;4,F15&lt;&gt;5),0,IF(AZ8="○",1,2))</f>
        <v>2</v>
      </c>
      <c r="AI63" s="253"/>
      <c r="AJ63" s="249"/>
      <c r="AK63" s="1010" t="s">
        <v>2209</v>
      </c>
      <c r="AL63" s="1010"/>
      <c r="AM63" s="1010"/>
      <c r="AN63" s="1010"/>
      <c r="AO63" s="1010"/>
      <c r="AP63" s="170">
        <f>IF(AZ8="○",1,2)</f>
        <v>2</v>
      </c>
      <c r="AQ63" s="245"/>
      <c r="AR63" s="245"/>
      <c r="AS63" s="1010" t="str">
        <f>IF(OR(AND(Z63=1,AH63=2),AND(Z63=1,AP63=2)),"○","")</f>
        <v/>
      </c>
      <c r="AT63" s="1010"/>
      <c r="AU63" s="1010"/>
      <c r="AV63" s="1010"/>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lhZuHmTNmXJ1TE9EFxt8zutrxMal3mRO6dUCNPkzizJRkFfWhvrqqgMaPskZdMUgksI4HLLISUeUGEnbn+721w==" saltValue="43/9d1EApmYbf8b/WNJPY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小山内 千栄</dc:creator>
  <cp:lastModifiedBy>小山内 千栄</cp:lastModifiedBy>
  <cp:lastPrinted>2024-03-11T13:42:51Z</cp:lastPrinted>
  <dcterms:created xsi:type="dcterms:W3CDTF">2015-06-05T18:19:34Z</dcterms:created>
  <dcterms:modified xsi:type="dcterms:W3CDTF">2024-04-02T06:31:45Z</dcterms:modified>
</cp:coreProperties>
</file>